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vfs1.naic.org\mydesktop$\Users\lcthomas\Desktop\"/>
    </mc:Choice>
  </mc:AlternateContent>
  <xr:revisionPtr revIDLastSave="0" documentId="8_{5D53681F-E18C-4182-AD41-A3EFFC0DE67C}" xr6:coauthVersionLast="43" xr6:coauthVersionMax="43" xr10:uidLastSave="{00000000-0000-0000-0000-000000000000}"/>
  <bookViews>
    <workbookView xWindow="-120" yWindow="-120" windowWidth="25440" windowHeight="15390" tabRatio="692" xr2:uid="{00000000-000D-0000-FFFF-FFFF00000000}"/>
  </bookViews>
  <sheets>
    <sheet name="DISCLAIMER" sheetId="36" r:id="rId1"/>
    <sheet name="Relativistic Method - Example 1" sheetId="25" r:id="rId2"/>
    <sheet name="Relativistic Method - Example 2" sheetId="26" r:id="rId3"/>
    <sheet name="Relativistic Method - Example 3" sheetId="35" r:id="rId4"/>
    <sheet name="Relativistic Method - Example 4" sheetId="30" r:id="rId5"/>
    <sheet name="Weighting Method - Example 5" sheetId="18" r:id="rId6"/>
    <sheet name="Weighting Method - Example 6" sheetId="27" r:id="rId7"/>
    <sheet name="Weighting Method - Example  7" sheetId="33" r:id="rId8"/>
    <sheet name="Comparisons" sheetId="24"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2" i="35" l="1"/>
  <c r="D52" i="35"/>
  <c r="E51" i="35"/>
  <c r="D51" i="35"/>
  <c r="E50" i="35"/>
  <c r="D50" i="35"/>
  <c r="E49" i="35"/>
  <c r="D49" i="35"/>
  <c r="T48" i="35"/>
  <c r="F48" i="35"/>
  <c r="I48" i="35" s="1"/>
  <c r="M48" i="35" s="1"/>
  <c r="T47" i="35"/>
  <c r="F47" i="35"/>
  <c r="T46" i="35"/>
  <c r="F46" i="35"/>
  <c r="I45" i="35" s="1"/>
  <c r="M45" i="35" s="1"/>
  <c r="T45" i="35"/>
  <c r="F45" i="35"/>
  <c r="T44" i="35"/>
  <c r="I44" i="35"/>
  <c r="M44" i="35" s="1"/>
  <c r="F44" i="35"/>
  <c r="T43" i="35"/>
  <c r="I43" i="35"/>
  <c r="M43" i="35" s="1"/>
  <c r="F43" i="35"/>
  <c r="T42" i="35"/>
  <c r="F42" i="35"/>
  <c r="I41" i="35" s="1"/>
  <c r="M41" i="35" s="1"/>
  <c r="T41" i="35"/>
  <c r="F41" i="35"/>
  <c r="T40" i="35"/>
  <c r="I40" i="35"/>
  <c r="M40" i="35" s="1"/>
  <c r="F40" i="35"/>
  <c r="I39" i="35" s="1"/>
  <c r="T39" i="35"/>
  <c r="M39" i="35"/>
  <c r="F39" i="35"/>
  <c r="T38" i="35"/>
  <c r="I38" i="35"/>
  <c r="M38" i="35" s="1"/>
  <c r="N38" i="35" s="1"/>
  <c r="F38" i="35"/>
  <c r="T37" i="35"/>
  <c r="I37" i="35"/>
  <c r="M37" i="35" s="1"/>
  <c r="F37" i="35"/>
  <c r="T1" i="35"/>
  <c r="I47" i="35" l="1"/>
  <c r="M47" i="35" s="1"/>
  <c r="N41" i="35"/>
  <c r="N45" i="35"/>
  <c r="N40" i="35"/>
  <c r="N44" i="35"/>
  <c r="N39" i="35"/>
  <c r="N47" i="35"/>
  <c r="I42" i="35"/>
  <c r="M42" i="35" s="1"/>
  <c r="I46" i="35"/>
  <c r="M46" i="35" s="1"/>
  <c r="F49" i="35"/>
  <c r="F52" i="35"/>
  <c r="N43" i="35"/>
  <c r="N37" i="35"/>
  <c r="N48" i="35"/>
  <c r="F50" i="35"/>
  <c r="F51" i="35"/>
  <c r="N52" i="35" l="1"/>
  <c r="O61" i="35" s="1"/>
  <c r="N49" i="35"/>
  <c r="O58" i="35" s="1"/>
  <c r="N46" i="35"/>
  <c r="N42" i="35"/>
  <c r="N50" i="35" s="1"/>
  <c r="O59" i="35" s="1"/>
  <c r="O39" i="35" l="1"/>
  <c r="P38" i="35"/>
  <c r="P40" i="35"/>
  <c r="N59" i="35"/>
  <c r="P42" i="35"/>
  <c r="N51" i="35"/>
  <c r="O60" i="35" s="1"/>
  <c r="N58" i="35"/>
  <c r="N61" i="35"/>
  <c r="R39" i="35" l="1"/>
  <c r="O48" i="35"/>
  <c r="O47" i="35"/>
  <c r="P47" i="35"/>
  <c r="P48" i="35"/>
  <c r="O40" i="35"/>
  <c r="O38" i="35"/>
  <c r="O37" i="35"/>
  <c r="P39" i="35"/>
  <c r="P37" i="35"/>
  <c r="N60" i="35"/>
  <c r="O41" i="35"/>
  <c r="P41" i="35"/>
  <c r="O42" i="35"/>
  <c r="R37" i="35" l="1"/>
  <c r="Q37" i="35"/>
  <c r="Q41" i="35"/>
  <c r="R41" i="35"/>
  <c r="Q40" i="35"/>
  <c r="R40" i="35"/>
  <c r="R38" i="35"/>
  <c r="Q38" i="35"/>
  <c r="Q47" i="35"/>
  <c r="R47" i="35"/>
  <c r="Q42" i="35"/>
  <c r="R42" i="35"/>
  <c r="R48" i="35"/>
  <c r="Q48" i="35"/>
  <c r="Q39" i="35"/>
  <c r="O43" i="35"/>
  <c r="O45" i="35"/>
  <c r="O44" i="35"/>
  <c r="P43" i="35"/>
  <c r="P44" i="35"/>
  <c r="P51" i="35" s="1"/>
  <c r="P45" i="35"/>
  <c r="O46" i="35"/>
  <c r="P46" i="35"/>
  <c r="P50" i="35"/>
  <c r="P49" i="35"/>
  <c r="P52" i="35"/>
  <c r="Q43" i="35" l="1"/>
  <c r="R43" i="35"/>
  <c r="Q45" i="35"/>
  <c r="R45" i="35"/>
  <c r="R46" i="35"/>
  <c r="Q46" i="35"/>
  <c r="R44" i="35"/>
  <c r="Q44" i="35"/>
  <c r="E1" i="24"/>
  <c r="V1" i="33"/>
  <c r="V1" i="27"/>
  <c r="V1" i="18"/>
  <c r="T1" i="30"/>
  <c r="K1" i="26"/>
  <c r="E43" i="33"/>
  <c r="D43" i="33"/>
  <c r="F43" i="33" s="1"/>
  <c r="V42" i="33"/>
  <c r="K42" i="33"/>
  <c r="F42" i="33"/>
  <c r="I42" i="33" s="1"/>
  <c r="V41" i="33"/>
  <c r="K41" i="33"/>
  <c r="F41" i="33"/>
  <c r="I41" i="33" s="1"/>
  <c r="O41" i="33" s="1"/>
  <c r="V40" i="33"/>
  <c r="K40" i="33"/>
  <c r="F40" i="33"/>
  <c r="I40" i="33" s="1"/>
  <c r="V39" i="33"/>
  <c r="K39" i="33"/>
  <c r="F39" i="33"/>
  <c r="I39" i="33" s="1"/>
  <c r="V38" i="33"/>
  <c r="K38" i="33"/>
  <c r="F38" i="33"/>
  <c r="I38" i="33" s="1"/>
  <c r="V37" i="33"/>
  <c r="K37" i="33"/>
  <c r="F37" i="33"/>
  <c r="I37" i="33" s="1"/>
  <c r="O37" i="33" s="1"/>
  <c r="V36" i="33"/>
  <c r="K36" i="33"/>
  <c r="F36" i="33"/>
  <c r="I36" i="33" s="1"/>
  <c r="V35" i="33"/>
  <c r="K35" i="33"/>
  <c r="F35" i="33"/>
  <c r="I35" i="33" s="1"/>
  <c r="O35" i="33" s="1"/>
  <c r="V34" i="33"/>
  <c r="K34" i="33"/>
  <c r="F34" i="33"/>
  <c r="I34" i="33" s="1"/>
  <c r="V33" i="33"/>
  <c r="K33" i="33"/>
  <c r="I33" i="33"/>
  <c r="O33" i="33" s="1"/>
  <c r="F33" i="33"/>
  <c r="V32" i="33"/>
  <c r="K32" i="33"/>
  <c r="F32" i="33"/>
  <c r="I32" i="33" s="1"/>
  <c r="V31" i="33"/>
  <c r="K31" i="33"/>
  <c r="F31" i="33"/>
  <c r="I31" i="33" s="1"/>
  <c r="O31" i="33" s="1"/>
  <c r="O39" i="33" l="1"/>
  <c r="O42" i="33"/>
  <c r="P31" i="33"/>
  <c r="O32" i="33"/>
  <c r="P33" i="33"/>
  <c r="P35" i="33"/>
  <c r="P37" i="33"/>
  <c r="P39" i="33"/>
  <c r="O40" i="33"/>
  <c r="P41" i="33"/>
  <c r="P42" i="33"/>
  <c r="O34" i="33"/>
  <c r="O36" i="33"/>
  <c r="O38" i="33"/>
  <c r="E49" i="30"/>
  <c r="E52" i="30"/>
  <c r="D52" i="30"/>
  <c r="E51" i="30"/>
  <c r="D51" i="30"/>
  <c r="E50" i="30"/>
  <c r="D50" i="30"/>
  <c r="D49" i="30"/>
  <c r="T48" i="30"/>
  <c r="F48" i="30"/>
  <c r="I47" i="30" s="1"/>
  <c r="T47" i="30"/>
  <c r="F47" i="30"/>
  <c r="K47" i="30" s="1"/>
  <c r="T46" i="30"/>
  <c r="F46" i="30"/>
  <c r="T45" i="30"/>
  <c r="I45" i="30"/>
  <c r="F45" i="30"/>
  <c r="T44" i="30"/>
  <c r="I44" i="30"/>
  <c r="F44" i="30"/>
  <c r="K44" i="30" s="1"/>
  <c r="T43" i="30"/>
  <c r="I43" i="30"/>
  <c r="F43" i="30"/>
  <c r="K43" i="30" s="1"/>
  <c r="T42" i="30"/>
  <c r="I42" i="30"/>
  <c r="F42" i="30"/>
  <c r="K42" i="30" s="1"/>
  <c r="T41" i="30"/>
  <c r="I41" i="30"/>
  <c r="F41" i="30"/>
  <c r="K41" i="30" s="1"/>
  <c r="M41" i="30" s="1"/>
  <c r="T40" i="30"/>
  <c r="F40" i="30"/>
  <c r="I37" i="30" s="1"/>
  <c r="T39" i="30"/>
  <c r="I39" i="30"/>
  <c r="F39" i="30"/>
  <c r="T38" i="30"/>
  <c r="I38" i="30"/>
  <c r="F38" i="30"/>
  <c r="K38" i="30" s="1"/>
  <c r="T37" i="30"/>
  <c r="F37" i="30"/>
  <c r="K37" i="30" s="1"/>
  <c r="F51" i="30" l="1"/>
  <c r="K40" i="30"/>
  <c r="K48" i="30"/>
  <c r="K39" i="30"/>
  <c r="M39" i="30" s="1"/>
  <c r="N39" i="30" s="1"/>
  <c r="K45" i="30"/>
  <c r="M45" i="30" s="1"/>
  <c r="N45" i="30" s="1"/>
  <c r="K46" i="30"/>
  <c r="I46" i="30"/>
  <c r="F49" i="30"/>
  <c r="P34" i="33"/>
  <c r="P38" i="33"/>
  <c r="P36" i="33"/>
  <c r="P40" i="33"/>
  <c r="P32" i="33"/>
  <c r="M42" i="30"/>
  <c r="N42" i="30" s="1"/>
  <c r="M47" i="30"/>
  <c r="N47" i="30" s="1"/>
  <c r="M44" i="30"/>
  <c r="N44" i="30" s="1"/>
  <c r="M43" i="30"/>
  <c r="N43" i="30" s="1"/>
  <c r="M38" i="30"/>
  <c r="N38" i="30" s="1"/>
  <c r="M37" i="30"/>
  <c r="N37" i="30" s="1"/>
  <c r="N41" i="30"/>
  <c r="I48" i="30"/>
  <c r="M48" i="30" s="1"/>
  <c r="I40" i="30"/>
  <c r="F52" i="30"/>
  <c r="F50" i="30"/>
  <c r="M40" i="30" l="1"/>
  <c r="M46" i="30"/>
  <c r="N46" i="30" s="1"/>
  <c r="P43" i="33"/>
  <c r="O45" i="33" s="1"/>
  <c r="P45" i="33"/>
  <c r="N40" i="30"/>
  <c r="N49" i="30" s="1"/>
  <c r="Q58" i="30" s="1"/>
  <c r="O39" i="30" s="1"/>
  <c r="N51" i="30"/>
  <c r="N48" i="30"/>
  <c r="N52" i="30" s="1"/>
  <c r="N50" i="30"/>
  <c r="E46" i="26"/>
  <c r="Q33" i="33" l="1"/>
  <c r="Q41" i="33"/>
  <c r="Q39" i="33"/>
  <c r="Q31" i="33"/>
  <c r="Q37" i="33"/>
  <c r="Q35" i="33"/>
  <c r="Q42" i="33"/>
  <c r="Q32" i="33"/>
  <c r="Q38" i="33"/>
  <c r="Q40" i="33"/>
  <c r="Q34" i="33"/>
  <c r="Q36" i="33"/>
  <c r="O61" i="30"/>
  <c r="Q61" i="30"/>
  <c r="P48" i="30" s="1"/>
  <c r="O60" i="30"/>
  <c r="Q60" i="30"/>
  <c r="O58" i="30"/>
  <c r="Q59" i="30"/>
  <c r="O59" i="30"/>
  <c r="P40" i="30"/>
  <c r="T38" i="33" l="1"/>
  <c r="R38" i="33"/>
  <c r="T37" i="33"/>
  <c r="R37" i="33"/>
  <c r="T33" i="33"/>
  <c r="R33" i="33"/>
  <c r="T36" i="33"/>
  <c r="R36" i="33"/>
  <c r="R32" i="33"/>
  <c r="T32" i="33"/>
  <c r="R31" i="33"/>
  <c r="T31" i="33"/>
  <c r="R34" i="33"/>
  <c r="T34" i="33"/>
  <c r="T42" i="33"/>
  <c r="R42" i="33"/>
  <c r="T39" i="33"/>
  <c r="R39" i="33"/>
  <c r="T40" i="33"/>
  <c r="R40" i="33"/>
  <c r="T35" i="33"/>
  <c r="R35" i="33"/>
  <c r="R41" i="33"/>
  <c r="T41" i="33"/>
  <c r="O41" i="30"/>
  <c r="O42" i="30"/>
  <c r="P42" i="30"/>
  <c r="P41" i="30"/>
  <c r="O44" i="30"/>
  <c r="O45" i="30"/>
  <c r="O43" i="30"/>
  <c r="O46" i="30"/>
  <c r="P43" i="30"/>
  <c r="P46" i="30"/>
  <c r="P44" i="30"/>
  <c r="P45" i="30"/>
  <c r="O38" i="30"/>
  <c r="O37" i="30"/>
  <c r="R37" i="30" s="1"/>
  <c r="P38" i="30"/>
  <c r="O40" i="30"/>
  <c r="P39" i="30"/>
  <c r="P37" i="30"/>
  <c r="O47" i="30"/>
  <c r="P47" i="30"/>
  <c r="P52" i="30" s="1"/>
  <c r="O48" i="30"/>
  <c r="R43" i="33" l="1"/>
  <c r="P50" i="30"/>
  <c r="R47" i="30"/>
  <c r="Q47" i="30"/>
  <c r="Q46" i="30"/>
  <c r="R46" i="30"/>
  <c r="P49" i="30"/>
  <c r="Q37" i="30"/>
  <c r="R43" i="30"/>
  <c r="Q43" i="30"/>
  <c r="R48" i="30"/>
  <c r="Q48" i="30"/>
  <c r="R39" i="30"/>
  <c r="Q39" i="30"/>
  <c r="Q45" i="30"/>
  <c r="R45" i="30"/>
  <c r="R42" i="30"/>
  <c r="Q42" i="30"/>
  <c r="Q40" i="30"/>
  <c r="R40" i="30"/>
  <c r="R38" i="30"/>
  <c r="Q38" i="30"/>
  <c r="P51" i="30"/>
  <c r="R44" i="30"/>
  <c r="Q44" i="30"/>
  <c r="R41" i="30"/>
  <c r="Q41" i="30"/>
  <c r="D43" i="27" l="1"/>
  <c r="E43" i="27"/>
  <c r="E38" i="27"/>
  <c r="D38" i="27"/>
  <c r="E41" i="18"/>
  <c r="E42" i="25"/>
  <c r="E45" i="26"/>
  <c r="V29" i="27" l="1"/>
  <c r="V30" i="27"/>
  <c r="V39" i="27"/>
  <c r="V31" i="27"/>
  <c r="V32" i="27"/>
  <c r="V40" i="27"/>
  <c r="V33" i="27"/>
  <c r="V34" i="27"/>
  <c r="V35" i="27"/>
  <c r="V41" i="27"/>
  <c r="V36" i="27"/>
  <c r="V37" i="27"/>
  <c r="V28" i="27"/>
  <c r="V42" i="27"/>
  <c r="F43" i="27"/>
  <c r="K37" i="27"/>
  <c r="F37" i="27"/>
  <c r="I37" i="27" s="1"/>
  <c r="K40" i="27"/>
  <c r="F40" i="27"/>
  <c r="I40" i="27" s="1"/>
  <c r="K42" i="27"/>
  <c r="F42" i="27"/>
  <c r="I42" i="27" s="1"/>
  <c r="K36" i="27"/>
  <c r="F36" i="27"/>
  <c r="I36" i="27" s="1"/>
  <c r="K41" i="27"/>
  <c r="F41" i="27"/>
  <c r="I41" i="27" s="1"/>
  <c r="K35" i="27"/>
  <c r="F35" i="27"/>
  <c r="I35" i="27" s="1"/>
  <c r="K34" i="27"/>
  <c r="F34" i="27"/>
  <c r="I34" i="27" s="1"/>
  <c r="K33" i="27"/>
  <c r="F33" i="27"/>
  <c r="I33" i="27" s="1"/>
  <c r="K32" i="27"/>
  <c r="F32" i="27"/>
  <c r="I32" i="27" s="1"/>
  <c r="K31" i="27"/>
  <c r="F31" i="27"/>
  <c r="I31" i="27" s="1"/>
  <c r="K39" i="27"/>
  <c r="F39" i="27"/>
  <c r="I39" i="27" s="1"/>
  <c r="K30" i="27"/>
  <c r="F30" i="27"/>
  <c r="I30" i="27" s="1"/>
  <c r="K29" i="27"/>
  <c r="F29" i="27"/>
  <c r="I29" i="27" s="1"/>
  <c r="K28" i="27"/>
  <c r="F28" i="27"/>
  <c r="I28" i="27" s="1"/>
  <c r="F44" i="26"/>
  <c r="F43" i="26"/>
  <c r="F42" i="26"/>
  <c r="F41" i="26"/>
  <c r="F40" i="26"/>
  <c r="F39" i="26"/>
  <c r="F38" i="26"/>
  <c r="F37" i="26"/>
  <c r="F36" i="26"/>
  <c r="F35" i="26"/>
  <c r="F34" i="26"/>
  <c r="F33" i="26"/>
  <c r="D46" i="26"/>
  <c r="F46" i="26" s="1"/>
  <c r="D45" i="26"/>
  <c r="K44" i="26"/>
  <c r="K43" i="26"/>
  <c r="K42" i="26"/>
  <c r="K41" i="26"/>
  <c r="K40" i="26"/>
  <c r="K39" i="26"/>
  <c r="K38" i="26"/>
  <c r="K37" i="26"/>
  <c r="K36" i="26"/>
  <c r="K35" i="26"/>
  <c r="K34" i="26"/>
  <c r="K33" i="26"/>
  <c r="D42" i="25"/>
  <c r="K41" i="25"/>
  <c r="F41" i="25"/>
  <c r="K40" i="25"/>
  <c r="F40" i="25"/>
  <c r="K39" i="25"/>
  <c r="F39" i="25"/>
  <c r="K38" i="25"/>
  <c r="F38" i="25"/>
  <c r="K37" i="25"/>
  <c r="F37" i="25"/>
  <c r="K36" i="25"/>
  <c r="F36" i="25"/>
  <c r="K35" i="25"/>
  <c r="F35" i="25"/>
  <c r="K34" i="25"/>
  <c r="F34" i="25"/>
  <c r="K33" i="25"/>
  <c r="F33" i="25"/>
  <c r="K32" i="25"/>
  <c r="F32" i="25"/>
  <c r="K31" i="25"/>
  <c r="F31" i="25"/>
  <c r="K30" i="25"/>
  <c r="F30" i="25"/>
  <c r="M41" i="27" l="1"/>
  <c r="M42" i="27"/>
  <c r="M39" i="27"/>
  <c r="M40" i="27"/>
  <c r="O40" i="27" s="1"/>
  <c r="F38" i="27"/>
  <c r="F45" i="26"/>
  <c r="H33" i="26" s="1"/>
  <c r="I33" i="26" s="1"/>
  <c r="F42" i="25"/>
  <c r="H34" i="25" s="1"/>
  <c r="I34" i="25" s="1"/>
  <c r="H41" i="26" l="1"/>
  <c r="I41" i="26" s="1"/>
  <c r="M33" i="27"/>
  <c r="O33" i="27" s="1"/>
  <c r="M37" i="27"/>
  <c r="O37" i="27" s="1"/>
  <c r="M34" i="27"/>
  <c r="O34" i="27" s="1"/>
  <c r="M29" i="27"/>
  <c r="O29" i="27" s="1"/>
  <c r="M31" i="27"/>
  <c r="O31" i="27" s="1"/>
  <c r="M35" i="27"/>
  <c r="O35" i="27" s="1"/>
  <c r="M30" i="27"/>
  <c r="O30" i="27" s="1"/>
  <c r="M32" i="27"/>
  <c r="O32" i="27" s="1"/>
  <c r="M36" i="27"/>
  <c r="O36" i="27" s="1"/>
  <c r="M28" i="27"/>
  <c r="O28" i="27" s="1"/>
  <c r="P40" i="27"/>
  <c r="O42" i="27"/>
  <c r="O41" i="27"/>
  <c r="O39" i="27"/>
  <c r="H34" i="26"/>
  <c r="I34" i="26" s="1"/>
  <c r="H39" i="26"/>
  <c r="I39" i="26" s="1"/>
  <c r="H36" i="26"/>
  <c r="I36" i="26" s="1"/>
  <c r="H40" i="26"/>
  <c r="I40" i="26" s="1"/>
  <c r="H42" i="26"/>
  <c r="I42" i="26" s="1"/>
  <c r="H35" i="26"/>
  <c r="I35" i="26" s="1"/>
  <c r="H37" i="26"/>
  <c r="I37" i="26" s="1"/>
  <c r="H44" i="26"/>
  <c r="I44" i="26" s="1"/>
  <c r="H43" i="26"/>
  <c r="I43" i="26" s="1"/>
  <c r="H38" i="26"/>
  <c r="I38" i="26" s="1"/>
  <c r="H39" i="25"/>
  <c r="I39" i="25" s="1"/>
  <c r="H33" i="25"/>
  <c r="I33" i="25" s="1"/>
  <c r="H35" i="25"/>
  <c r="I35" i="25" s="1"/>
  <c r="H38" i="25"/>
  <c r="I38" i="25" s="1"/>
  <c r="H32" i="25"/>
  <c r="I32" i="25" s="1"/>
  <c r="H37" i="25"/>
  <c r="I37" i="25" s="1"/>
  <c r="H31" i="25"/>
  <c r="I31" i="25" s="1"/>
  <c r="H36" i="25"/>
  <c r="I36" i="25" s="1"/>
  <c r="H30" i="25"/>
  <c r="I30" i="25" s="1"/>
  <c r="H40" i="25"/>
  <c r="I40" i="25" s="1"/>
  <c r="H41" i="25"/>
  <c r="I41" i="25" s="1"/>
  <c r="V30" i="18"/>
  <c r="V31" i="18"/>
  <c r="V32" i="18"/>
  <c r="V33" i="18"/>
  <c r="V34" i="18"/>
  <c r="V35" i="18"/>
  <c r="V36" i="18"/>
  <c r="V37" i="18"/>
  <c r="V38" i="18"/>
  <c r="V39" i="18"/>
  <c r="V40" i="18"/>
  <c r="V29" i="18"/>
  <c r="P37" i="27" l="1"/>
  <c r="P32" i="27"/>
  <c r="P34" i="27"/>
  <c r="P30" i="27"/>
  <c r="P36" i="27"/>
  <c r="P41" i="27"/>
  <c r="P31" i="27"/>
  <c r="P29" i="27"/>
  <c r="P42" i="27"/>
  <c r="P33" i="27"/>
  <c r="P39" i="27"/>
  <c r="P28" i="27"/>
  <c r="P35" i="27"/>
  <c r="P43" i="27" l="1"/>
  <c r="P38" i="27"/>
  <c r="F30" i="18"/>
  <c r="F31" i="18"/>
  <c r="F32" i="18"/>
  <c r="F33" i="18"/>
  <c r="F34" i="18"/>
  <c r="F35" i="18"/>
  <c r="F36" i="18"/>
  <c r="F29" i="18"/>
  <c r="P46" i="27" l="1"/>
  <c r="Q29" i="27" s="1"/>
  <c r="O46" i="27"/>
  <c r="P47" i="27"/>
  <c r="Q41" i="27" s="1"/>
  <c r="R41" i="27" s="1"/>
  <c r="O47" i="27"/>
  <c r="Q37" i="27"/>
  <c r="Q30" i="27"/>
  <c r="Q33" i="27"/>
  <c r="Q31" i="27" l="1"/>
  <c r="T31" i="27" s="1"/>
  <c r="Q39" i="27"/>
  <c r="R39" i="27" s="1"/>
  <c r="Q40" i="27"/>
  <c r="Q32" i="27"/>
  <c r="T32" i="27" s="1"/>
  <c r="Q34" i="27"/>
  <c r="R34" i="27" s="1"/>
  <c r="Q28" i="27"/>
  <c r="R28" i="27" s="1"/>
  <c r="Q35" i="27"/>
  <c r="R35" i="27" s="1"/>
  <c r="Q36" i="27"/>
  <c r="T36" i="27" s="1"/>
  <c r="Q42" i="27"/>
  <c r="T42" i="27" s="1"/>
  <c r="T33" i="27"/>
  <c r="R29" i="27"/>
  <c r="T41" i="27"/>
  <c r="T30" i="27"/>
  <c r="R30" i="27"/>
  <c r="K30" i="18"/>
  <c r="K31" i="18"/>
  <c r="K32" i="18"/>
  <c r="K33" i="18"/>
  <c r="K34" i="18"/>
  <c r="K35" i="18"/>
  <c r="K36" i="18"/>
  <c r="K37" i="18"/>
  <c r="K38" i="18"/>
  <c r="K39" i="18"/>
  <c r="K40" i="18"/>
  <c r="K29" i="18"/>
  <c r="I30" i="18"/>
  <c r="I31" i="18"/>
  <c r="I32" i="18"/>
  <c r="I33" i="18"/>
  <c r="I34" i="18"/>
  <c r="I35" i="18"/>
  <c r="I36" i="18"/>
  <c r="T40" i="27" l="1"/>
  <c r="R40" i="27"/>
  <c r="R32" i="27"/>
  <c r="T34" i="27"/>
  <c r="R42" i="27"/>
  <c r="T29" i="27"/>
  <c r="R33" i="27"/>
  <c r="T39" i="27"/>
  <c r="R31" i="27"/>
  <c r="R36" i="27"/>
  <c r="T28" i="27"/>
  <c r="T35" i="27"/>
  <c r="R37" i="27"/>
  <c r="T37" i="27"/>
  <c r="F39" i="18"/>
  <c r="I39" i="18" s="1"/>
  <c r="F37" i="18"/>
  <c r="I37" i="18" s="1"/>
  <c r="F40" i="18"/>
  <c r="I40" i="18" s="1"/>
  <c r="F38" i="18"/>
  <c r="I38" i="18" s="1"/>
  <c r="R43" i="27" l="1"/>
  <c r="R38" i="27"/>
  <c r="I29" i="18"/>
  <c r="D41" i="18"/>
  <c r="F41" i="18" s="1"/>
  <c r="M36" i="18" s="1"/>
  <c r="O36" i="18" s="1"/>
  <c r="P36" i="18" s="1"/>
  <c r="M32" i="18" l="1"/>
  <c r="O32" i="18" s="1"/>
  <c r="P32" i="18" s="1"/>
  <c r="M33" i="18"/>
  <c r="O33" i="18" s="1"/>
  <c r="P33" i="18" s="1"/>
  <c r="M38" i="18"/>
  <c r="O38" i="18" s="1"/>
  <c r="P38" i="18" s="1"/>
  <c r="M29" i="18"/>
  <c r="O29" i="18" s="1"/>
  <c r="M40" i="18"/>
  <c r="O40" i="18" s="1"/>
  <c r="P40" i="18" s="1"/>
  <c r="M34" i="18"/>
  <c r="O34" i="18" s="1"/>
  <c r="P34" i="18" s="1"/>
  <c r="M35" i="18"/>
  <c r="O35" i="18" s="1"/>
  <c r="P35" i="18" s="1"/>
  <c r="M37" i="18"/>
  <c r="O37" i="18" s="1"/>
  <c r="P37" i="18" s="1"/>
  <c r="M30" i="18"/>
  <c r="O30" i="18" s="1"/>
  <c r="P30" i="18" s="1"/>
  <c r="M31" i="18"/>
  <c r="O31" i="18" s="1"/>
  <c r="P31" i="18" s="1"/>
  <c r="M39" i="18"/>
  <c r="O39" i="18" s="1"/>
  <c r="P39" i="18" s="1"/>
  <c r="P29" i="18" l="1"/>
  <c r="P41" i="18" s="1"/>
  <c r="P43" i="18" l="1"/>
  <c r="Q29" i="18" s="1"/>
  <c r="O43" i="18"/>
  <c r="Q37" i="18" l="1"/>
  <c r="T37" i="18" s="1"/>
  <c r="Q34" i="18"/>
  <c r="R34" i="18" s="1"/>
  <c r="Q39" i="18"/>
  <c r="T39" i="18" s="1"/>
  <c r="Q33" i="18"/>
  <c r="T33" i="18" s="1"/>
  <c r="Q40" i="18"/>
  <c r="R40" i="18" s="1"/>
  <c r="Q30" i="18"/>
  <c r="T30" i="18" s="1"/>
  <c r="Q38" i="18"/>
  <c r="R38" i="18" s="1"/>
  <c r="Q36" i="18"/>
  <c r="R36" i="18" s="1"/>
  <c r="Q31" i="18"/>
  <c r="T31" i="18" s="1"/>
  <c r="Q32" i="18"/>
  <c r="R32" i="18" s="1"/>
  <c r="Q35" i="18"/>
  <c r="R35" i="18" s="1"/>
  <c r="R29" i="18"/>
  <c r="T29" i="18"/>
  <c r="R30" i="18"/>
  <c r="T38" i="18" l="1"/>
  <c r="R33" i="18"/>
  <c r="R39" i="18"/>
  <c r="T34" i="18"/>
  <c r="R37" i="18"/>
  <c r="T40" i="18"/>
  <c r="T36" i="18"/>
  <c r="R31" i="18"/>
  <c r="T35" i="18"/>
  <c r="T32" i="18"/>
  <c r="R41" i="18" l="1"/>
</calcChain>
</file>

<file path=xl/sharedStrings.xml><?xml version="1.0" encoding="utf-8"?>
<sst xmlns="http://schemas.openxmlformats.org/spreadsheetml/2006/main" count="1028" uniqueCount="221">
  <si>
    <t>Segment 1</t>
  </si>
  <si>
    <t>Segment 2</t>
  </si>
  <si>
    <t>Credibility</t>
  </si>
  <si>
    <t>Aggregate</t>
  </si>
  <si>
    <t>Segment 3</t>
  </si>
  <si>
    <t>Segment 4</t>
  </si>
  <si>
    <t>(1)</t>
  </si>
  <si>
    <t>(2)</t>
  </si>
  <si>
    <t>(3)</t>
  </si>
  <si>
    <t>(4)</t>
  </si>
  <si>
    <t>(5)</t>
  </si>
  <si>
    <t>(6)</t>
  </si>
  <si>
    <t>(7)</t>
  </si>
  <si>
    <t>(8)</t>
  </si>
  <si>
    <t>(9)</t>
  </si>
  <si>
    <t>Segment 5</t>
  </si>
  <si>
    <t>Segment 6</t>
  </si>
  <si>
    <t>Segment 7</t>
  </si>
  <si>
    <t>Segment 8</t>
  </si>
  <si>
    <t>Segment 9</t>
  </si>
  <si>
    <t>Segment 10</t>
  </si>
  <si>
    <t>Segment 11</t>
  </si>
  <si>
    <t>Segment 12</t>
  </si>
  <si>
    <t>A/E</t>
  </si>
  <si>
    <t>Actual Claim Amounts</t>
  </si>
  <si>
    <t>(10)</t>
  </si>
  <si>
    <t>(11)</t>
  </si>
  <si>
    <t>MNS Ultra Preferred</t>
  </si>
  <si>
    <t>MNS Super Preferred</t>
  </si>
  <si>
    <t>MNS Preferred</t>
  </si>
  <si>
    <t>MSM Preferred</t>
  </si>
  <si>
    <t>FNS Ultra Preferred</t>
  </si>
  <si>
    <t>FNS Super Preferred</t>
  </si>
  <si>
    <t>FNS Preferred</t>
  </si>
  <si>
    <t>FSM Preferred</t>
  </si>
  <si>
    <t>(12)</t>
  </si>
  <si>
    <t>(13)</t>
  </si>
  <si>
    <t>(14)</t>
  </si>
  <si>
    <t>All Segments Combined</t>
  </si>
  <si>
    <t>Calculate A/E:</t>
  </si>
  <si>
    <t>Credibility Complement</t>
  </si>
  <si>
    <t>Aggregate A/E</t>
  </si>
  <si>
    <t>Description</t>
  </si>
  <si>
    <t>Groups of Policies</t>
  </si>
  <si>
    <t>Calculate Credibility-Weighted A/E (CW A/E):</t>
  </si>
  <si>
    <t>*</t>
  </si>
  <si>
    <t>+</t>
  </si>
  <si>
    <t>=</t>
  </si>
  <si>
    <t>(1 - Credibility)</t>
  </si>
  <si>
    <t>Comparisons of Examples</t>
  </si>
  <si>
    <t>Uses relativities to subdivide the aggregate experience into mortality segments.</t>
  </si>
  <si>
    <t>Uses credibility weighting to adjust the experience of each mortality segment to reflect the aggregate experience.</t>
  </si>
  <si>
    <t>CW A/E</t>
  </si>
  <si>
    <t>NCW A/E</t>
  </si>
  <si>
    <t>Normalized Expected Claim Amounts</t>
  </si>
  <si>
    <t>Assumption:</t>
  </si>
  <si>
    <t>Set Anticipated Experience</t>
  </si>
  <si>
    <t>Col (4)
* Col (11)</t>
  </si>
  <si>
    <t>Col (11) 
* NR</t>
  </si>
  <si>
    <t>Col (4)
* Col (13)</t>
  </si>
  <si>
    <t>Company Experience Mortality Rates</t>
  </si>
  <si>
    <t>of</t>
  </si>
  <si>
    <t xml:space="preserve">        (15)</t>
  </si>
  <si>
    <t>CW 
Expected Claim Amounts</t>
  </si>
  <si>
    <t>Normalize the CW A/E and the</t>
  </si>
  <si>
    <t>CW Expected Claim Amounts to</t>
  </si>
  <si>
    <t>Achieve Conservation of Deaths:</t>
  </si>
  <si>
    <t>Aggregate Credibility:</t>
  </si>
  <si>
    <t>MNS RR 70</t>
  </si>
  <si>
    <t>MNS RR 80</t>
  </si>
  <si>
    <t>MNS RR 90</t>
  </si>
  <si>
    <t>MNS RR 110</t>
  </si>
  <si>
    <t>MSM RR 75</t>
  </si>
  <si>
    <t>MSM RR 125</t>
  </si>
  <si>
    <t>FNS RR 70</t>
  </si>
  <si>
    <t>FNS RR 80</t>
  </si>
  <si>
    <t>FNS RR 90</t>
  </si>
  <si>
    <t>FNS RR 110</t>
  </si>
  <si>
    <t>FSM RR 75</t>
  </si>
  <si>
    <t>FSM RR 125</t>
  </si>
  <si>
    <t>for Aggregation:</t>
  </si>
  <si>
    <t>Identify Segments</t>
  </si>
  <si>
    <t>Methodology</t>
  </si>
  <si>
    <t>Source of experience data</t>
  </si>
  <si>
    <t>Conservation of deaths</t>
  </si>
  <si>
    <t>Prudent estimate assumptions</t>
  </si>
  <si>
    <t>Updates based on new experience studies</t>
  </si>
  <si>
    <t>Conservation of deaths is maintained using the normalization process, such that the total amount of expected claims is not less than the aggregate.</t>
  </si>
  <si>
    <t>Anticipated experience assumptions are likely to be different by approach, but prescribed margins would be the same if the same level of aggregation is used to determine credibility.</t>
  </si>
  <si>
    <t>MSM RR 100</t>
  </si>
  <si>
    <t>Mortality 
Table based on RR Tool:
2015 VBT ALB</t>
  </si>
  <si>
    <t>FSM RR 100</t>
  </si>
  <si>
    <t>FSM RR 150</t>
  </si>
  <si>
    <t>Level:</t>
  </si>
  <si>
    <t>Aggregation</t>
  </si>
  <si>
    <t>All</t>
  </si>
  <si>
    <t>Aggregation Level</t>
  </si>
  <si>
    <t xml:space="preserve">Normalize the RB A/E and </t>
  </si>
  <si>
    <t xml:space="preserve">Expected Claim Amounts to </t>
  </si>
  <si>
    <t>Level</t>
  </si>
  <si>
    <t>A/E:</t>
  </si>
  <si>
    <t xml:space="preserve">Calculate Relativity Structure (here based on </t>
  </si>
  <si>
    <t xml:space="preserve">RR Tool output), Expected Claims, </t>
  </si>
  <si>
    <t>segment-level A/E, and aggregate A/E:</t>
  </si>
  <si>
    <t>Chosen Level of Aggregation</t>
  </si>
  <si>
    <t>A/E for the Aggregate Class</t>
  </si>
  <si>
    <t>Relativity Based Expected Claim Amounts</t>
  </si>
  <si>
    <t>Expected Relativity Structure</t>
  </si>
  <si>
    <t>All Non-Smoker</t>
  </si>
  <si>
    <t>All Smoker</t>
  </si>
  <si>
    <t>Non-Smoker</t>
  </si>
  <si>
    <t>Smoker</t>
  </si>
  <si>
    <t>Aggregate Non-Smoker Credibility:</t>
  </si>
  <si>
    <t>Aggregate Smoker Credibility:</t>
  </si>
  <si>
    <t xml:space="preserve">MNS Standard </t>
  </si>
  <si>
    <t>MSM Standard</t>
  </si>
  <si>
    <t xml:space="preserve">FNS Standard </t>
  </si>
  <si>
    <t>FSM Standard</t>
  </si>
  <si>
    <t>Uses a company experience study A/E for the aggregate class(es), along with pre-defined expected relativities between mortality segments determined from a reliable and applicable external source.</t>
  </si>
  <si>
    <t>Uses company experience study A/E and credibility results for all individual mortality segments and for the aggregate class.</t>
  </si>
  <si>
    <t>Relativistic Method ("Top Down") Example</t>
  </si>
  <si>
    <t>Weighting Method ("Bottom Up") Example</t>
  </si>
  <si>
    <t>The aggregate class and individual mortality segment credibilities and A/E ratios must be updated based on each new company experience study.</t>
  </si>
  <si>
    <t>MNS Super Preferred, FUW</t>
  </si>
  <si>
    <t>MNS Preferred, FUW</t>
  </si>
  <si>
    <t>MNS Standard, FUW</t>
  </si>
  <si>
    <t>MNS Standard, SI</t>
  </si>
  <si>
    <t>MSM Preferred, FUW</t>
  </si>
  <si>
    <t>MSM Standard, FUW</t>
  </si>
  <si>
    <t>MSM Standard, SI</t>
  </si>
  <si>
    <t>FNS Super Preferred, FUW</t>
  </si>
  <si>
    <t>FNS Preferred, FUW</t>
  </si>
  <si>
    <t>FNS Standard, FUW</t>
  </si>
  <si>
    <t>FNS Standard, SI</t>
  </si>
  <si>
    <t>FSM Preferred, FUW</t>
  </si>
  <si>
    <t>FSM Standard, FUW</t>
  </si>
  <si>
    <t>FSM Standard, SI</t>
  </si>
  <si>
    <t>All Fully Underwritten</t>
  </si>
  <si>
    <t>All Simplified Issue</t>
  </si>
  <si>
    <t>Mortality 
Table based on RR Tool for FUW, 2008 VBT LU for SI</t>
  </si>
  <si>
    <t>2015 VBT MNS RR 80</t>
  </si>
  <si>
    <t>2015 VBT MNS RR 90</t>
  </si>
  <si>
    <t>2015 VBT MSM RR 75</t>
  </si>
  <si>
    <t>2015 VBT MSM RR 125</t>
  </si>
  <si>
    <t>2015 VBT FNS RR 70</t>
  </si>
  <si>
    <t>2015 VBT FNS RR 80</t>
  </si>
  <si>
    <t>2015 VBT FSM RR 75</t>
  </si>
  <si>
    <t>2008 VBT LU MSM</t>
  </si>
  <si>
    <t>2008 VBT LU FNS</t>
  </si>
  <si>
    <t>2008 VBT LU FSM</t>
  </si>
  <si>
    <t>2015 VBT FSM RR 125</t>
  </si>
  <si>
    <t>2015 VBT FNS RR 110</t>
  </si>
  <si>
    <t>2015 VBT MNS RR 100</t>
  </si>
  <si>
    <t>2008 VBT LU MNS</t>
  </si>
  <si>
    <t>MNS</t>
  </si>
  <si>
    <t>MSM</t>
  </si>
  <si>
    <t>FNS</t>
  </si>
  <si>
    <t>FSM</t>
  </si>
  <si>
    <t>Anchor</t>
  </si>
  <si>
    <t>Anchor A/E</t>
  </si>
  <si>
    <t>Expected Relativity to Anchor</t>
  </si>
  <si>
    <t>Calculate Relativity-Based A/E</t>
  </si>
  <si>
    <t>(RB A/E):</t>
  </si>
  <si>
    <t>Anchor Segment</t>
  </si>
  <si>
    <t>Segment:</t>
  </si>
  <si>
    <t>Chosen Anchor Segment</t>
  </si>
  <si>
    <t>Anchor Segment A/E</t>
  </si>
  <si>
    <t>Relativity to Anchor after Normalization</t>
  </si>
  <si>
    <t>(15)</t>
  </si>
  <si>
    <t xml:space="preserve">        (16)</t>
  </si>
  <si>
    <t>Col (12) 
* NR</t>
  </si>
  <si>
    <t>Aggregate MSM Credibility:</t>
  </si>
  <si>
    <t>Aggregate MNS Credibility:</t>
  </si>
  <si>
    <t>Aggregate FNS Credibility:</t>
  </si>
  <si>
    <t>Aggregate FSM Credibility:</t>
  </si>
  <si>
    <t>Col (13) * Col(3)</t>
  </si>
  <si>
    <t>Col (5) / Col (4)</t>
  </si>
  <si>
    <t>Segment 13</t>
  </si>
  <si>
    <t>Segment 14</t>
  </si>
  <si>
    <t>Col (8) * Col (3)</t>
  </si>
  <si>
    <t xml:space="preserve">        (9)</t>
  </si>
  <si>
    <t>(From Relevant, Reliable Source)</t>
  </si>
  <si>
    <t>Col (11) 
* Col (4), scaled for anchor base table</t>
  </si>
  <si>
    <r>
      <t>(</t>
    </r>
    <r>
      <rPr>
        <sz val="11"/>
        <color rgb="FFFF0000"/>
        <rFont val="Calibri"/>
        <family val="2"/>
        <scheme val="minor"/>
      </rPr>
      <t>Incorrectly Based on Historical A/E's</t>
    </r>
    <r>
      <rPr>
        <sz val="11"/>
        <color theme="1"/>
        <rFont val="Calibri"/>
        <family val="2"/>
        <scheme val="minor"/>
      </rPr>
      <t>)</t>
    </r>
  </si>
  <si>
    <r>
      <rPr>
        <b/>
        <sz val="11"/>
        <color rgb="FFFF0000"/>
        <rFont val="Calibri"/>
        <family val="2"/>
        <scheme val="minor"/>
      </rPr>
      <t>External</t>
    </r>
    <r>
      <rPr>
        <b/>
        <sz val="11"/>
        <color theme="1"/>
        <rFont val="Calibri"/>
        <family val="2"/>
        <scheme val="minor"/>
      </rPr>
      <t xml:space="preserve"> A/E</t>
    </r>
  </si>
  <si>
    <t>Example 1 using Relativistic Method Aggregation (VM-20 Section 9.C.2.d.vi.a):</t>
  </si>
  <si>
    <t>Example 2 using Relativistic Method Aggregation (VM-20 Section 9.C.2.d.vi.a):</t>
  </si>
  <si>
    <r>
      <t>Example 4</t>
    </r>
    <r>
      <rPr>
        <b/>
        <sz val="14"/>
        <rFont val="Calibri"/>
        <family val="2"/>
        <scheme val="minor"/>
      </rPr>
      <t xml:space="preserve"> of what </t>
    </r>
    <r>
      <rPr>
        <b/>
        <sz val="14"/>
        <color rgb="FFFF0000"/>
        <rFont val="Calibri"/>
        <family val="2"/>
        <scheme val="minor"/>
      </rPr>
      <t xml:space="preserve">Would not Comply with the Valuation Manual </t>
    </r>
    <r>
      <rPr>
        <b/>
        <sz val="14"/>
        <rFont val="Calibri"/>
        <family val="2"/>
        <scheme val="minor"/>
      </rPr>
      <t>for Rela</t>
    </r>
    <r>
      <rPr>
        <b/>
        <sz val="14"/>
        <color theme="1"/>
        <rFont val="Calibri"/>
        <family val="2"/>
        <scheme val="minor"/>
      </rPr>
      <t>tivistic Method Aggregation (VM-20 Section 9.C.2.d.vi.a):</t>
    </r>
  </si>
  <si>
    <t>Col (13), scaled back to segment base table * Col (3)</t>
  </si>
  <si>
    <r>
      <t>Sum(Exposure * q</t>
    </r>
    <r>
      <rPr>
        <vertAlign val="subscript"/>
        <sz val="11"/>
        <color theme="1"/>
        <rFont val="Calibri"/>
        <family val="2"/>
        <scheme val="minor"/>
      </rPr>
      <t xml:space="preserve">x </t>
    </r>
    <r>
      <rPr>
        <sz val="11"/>
        <color theme="1"/>
        <rFont val="Calibri"/>
        <family val="2"/>
        <scheme val="minor"/>
      </rPr>
      <t>* Face Amount) based on select and ultimate table for all policies</t>
    </r>
  </si>
  <si>
    <t>Example 5 using Weighting Method (VM-20 Section 9.C.2.d.vi.b):</t>
  </si>
  <si>
    <t>Example 6 using Weighting Method (VM-20 Section 9.C.2.d.vi.b):</t>
  </si>
  <si>
    <r>
      <t xml:space="preserve">Example 7 of what </t>
    </r>
    <r>
      <rPr>
        <b/>
        <sz val="14"/>
        <color rgb="FFFF0000"/>
        <rFont val="Calibri"/>
        <family val="2"/>
        <scheme val="minor"/>
      </rPr>
      <t>Would not Comply with the Valuation Manual</t>
    </r>
    <r>
      <rPr>
        <b/>
        <sz val="14"/>
        <color theme="1"/>
        <rFont val="Calibri"/>
        <family val="2"/>
        <scheme val="minor"/>
      </rPr>
      <t xml:space="preserve"> for Weighting Method (VM-20 Section 9.C.2.d.vi.b):</t>
    </r>
  </si>
  <si>
    <r>
      <t>Normalized A'/E</t>
    </r>
    <r>
      <rPr>
        <b/>
        <vertAlign val="subscript"/>
        <sz val="11"/>
        <color theme="1"/>
        <rFont val="Calibri"/>
        <family val="2"/>
        <scheme val="minor"/>
      </rPr>
      <t>B</t>
    </r>
    <r>
      <rPr>
        <b/>
        <sz val="11"/>
        <color theme="1"/>
        <rFont val="Calibri"/>
        <family val="2"/>
        <scheme val="minor"/>
      </rPr>
      <t xml:space="preserve">  (relative to anchor class base table)</t>
    </r>
  </si>
  <si>
    <r>
      <t>RB A'/E</t>
    </r>
    <r>
      <rPr>
        <b/>
        <vertAlign val="subscript"/>
        <sz val="11"/>
        <color theme="1"/>
        <rFont val="Calibri"/>
        <family val="2"/>
        <scheme val="minor"/>
      </rPr>
      <t>B</t>
    </r>
    <r>
      <rPr>
        <b/>
        <sz val="11"/>
        <color theme="1"/>
        <rFont val="Calibri"/>
        <family val="2"/>
        <scheme val="minor"/>
      </rPr>
      <t xml:space="preserve"> (relative to anchor class base table)</t>
    </r>
  </si>
  <si>
    <r>
      <t>Relativity-Based A'/E</t>
    </r>
    <r>
      <rPr>
        <vertAlign val="subscript"/>
        <sz val="11"/>
        <color theme="1"/>
        <rFont val="Calibri"/>
        <family val="2"/>
        <scheme val="minor"/>
      </rPr>
      <t>B</t>
    </r>
  </si>
  <si>
    <t>Col (9) 
* Col (10)</t>
  </si>
  <si>
    <r>
      <t>Normalized A</t>
    </r>
    <r>
      <rPr>
        <b/>
        <vertAlign val="subscript"/>
        <sz val="11"/>
        <color theme="1"/>
        <rFont val="Calibri"/>
        <family val="2"/>
        <scheme val="minor"/>
      </rPr>
      <t>S</t>
    </r>
    <r>
      <rPr>
        <b/>
        <sz val="11"/>
        <color theme="1"/>
        <rFont val="Calibri"/>
        <family val="2"/>
        <scheme val="minor"/>
      </rPr>
      <t>'</t>
    </r>
  </si>
  <si>
    <t>Calculate Relativity-Based A/E (RB A/E):</t>
  </si>
  <si>
    <r>
      <t>RB A/E = A</t>
    </r>
    <r>
      <rPr>
        <b/>
        <vertAlign val="subscript"/>
        <sz val="11"/>
        <color theme="1"/>
        <rFont val="Calibri"/>
        <family val="2"/>
        <scheme val="minor"/>
      </rPr>
      <t>S</t>
    </r>
    <r>
      <rPr>
        <b/>
        <sz val="11"/>
        <color theme="1"/>
        <rFont val="Calibri"/>
        <family val="2"/>
        <scheme val="minor"/>
      </rPr>
      <t>'/E</t>
    </r>
    <r>
      <rPr>
        <b/>
        <vertAlign val="subscript"/>
        <sz val="11"/>
        <color theme="1"/>
        <rFont val="Calibri"/>
        <family val="2"/>
        <scheme val="minor"/>
      </rPr>
      <t>S</t>
    </r>
    <r>
      <rPr>
        <b/>
        <vertAlign val="superscript"/>
        <sz val="11"/>
        <color theme="1"/>
        <rFont val="Calibri"/>
        <family val="2"/>
        <scheme val="minor"/>
      </rPr>
      <t>Scaled</t>
    </r>
    <r>
      <rPr>
        <b/>
        <sz val="11"/>
        <color theme="1"/>
        <rFont val="Calibri"/>
        <family val="2"/>
        <scheme val="minor"/>
      </rPr>
      <t xml:space="preserve"> = (A</t>
    </r>
    <r>
      <rPr>
        <b/>
        <vertAlign val="subscript"/>
        <sz val="11"/>
        <color theme="1"/>
        <rFont val="Calibri"/>
        <family val="2"/>
        <scheme val="minor"/>
      </rPr>
      <t>B</t>
    </r>
    <r>
      <rPr>
        <b/>
        <sz val="11"/>
        <color theme="1"/>
        <rFont val="Calibri"/>
        <family val="2"/>
        <scheme val="minor"/>
      </rPr>
      <t>/E</t>
    </r>
    <r>
      <rPr>
        <b/>
        <vertAlign val="subscript"/>
        <sz val="11"/>
        <color theme="1"/>
        <rFont val="Calibri"/>
        <family val="2"/>
        <scheme val="minor"/>
      </rPr>
      <t>B</t>
    </r>
    <r>
      <rPr>
        <b/>
        <sz val="11"/>
        <color theme="1"/>
        <rFont val="Calibri"/>
        <family val="2"/>
        <scheme val="minor"/>
      </rPr>
      <t>)*R</t>
    </r>
    <r>
      <rPr>
        <b/>
        <vertAlign val="subscript"/>
        <sz val="11"/>
        <color theme="1"/>
        <rFont val="Calibri"/>
        <family val="2"/>
        <scheme val="minor"/>
      </rPr>
      <t>S</t>
    </r>
  </si>
  <si>
    <t>then Normalize to Achieve Conservation of Deaths</t>
  </si>
  <si>
    <r>
      <t>Calculate E</t>
    </r>
    <r>
      <rPr>
        <b/>
        <vertAlign val="subscript"/>
        <sz val="11"/>
        <color theme="1"/>
        <rFont val="Calibri"/>
        <family val="2"/>
        <scheme val="minor"/>
      </rPr>
      <t>S</t>
    </r>
    <r>
      <rPr>
        <b/>
        <vertAlign val="superscript"/>
        <sz val="11"/>
        <color theme="1"/>
        <rFont val="Calibri"/>
        <family val="2"/>
        <scheme val="minor"/>
      </rPr>
      <t>Scaled</t>
    </r>
    <r>
      <rPr>
        <b/>
        <sz val="11"/>
        <color theme="1"/>
        <rFont val="Calibri"/>
        <family val="2"/>
        <scheme val="minor"/>
      </rPr>
      <t xml:space="preserve"> and Solve for A</t>
    </r>
    <r>
      <rPr>
        <b/>
        <vertAlign val="subscript"/>
        <sz val="11"/>
        <color theme="1"/>
        <rFont val="Calibri"/>
        <family val="2"/>
        <scheme val="minor"/>
      </rPr>
      <t>S</t>
    </r>
    <r>
      <rPr>
        <b/>
        <sz val="11"/>
        <color theme="1"/>
        <rFont val="Calibri"/>
        <family val="2"/>
        <scheme val="minor"/>
      </rPr>
      <t>',</t>
    </r>
  </si>
  <si>
    <t>and Confirm that the Relativities Hold:</t>
  </si>
  <si>
    <r>
      <t>E</t>
    </r>
    <r>
      <rPr>
        <b/>
        <vertAlign val="subscript"/>
        <sz val="11"/>
        <color theme="1"/>
        <rFont val="Calibri"/>
        <family val="2"/>
        <scheme val="minor"/>
      </rPr>
      <t>S</t>
    </r>
    <r>
      <rPr>
        <b/>
        <vertAlign val="superscript"/>
        <sz val="11"/>
        <color theme="1"/>
        <rFont val="Calibri"/>
        <family val="2"/>
        <scheme val="minor"/>
      </rPr>
      <t>Scaled</t>
    </r>
    <r>
      <rPr>
        <b/>
        <sz val="11"/>
        <color theme="1"/>
        <rFont val="Calibri"/>
        <family val="2"/>
        <scheme val="minor"/>
      </rPr>
      <t xml:space="preserve"> = E</t>
    </r>
    <r>
      <rPr>
        <b/>
        <vertAlign val="subscript"/>
        <sz val="11"/>
        <color theme="1"/>
        <rFont val="Calibri"/>
        <family val="2"/>
        <scheme val="minor"/>
      </rPr>
      <t>S</t>
    </r>
    <r>
      <rPr>
        <b/>
        <sz val="11"/>
        <color theme="1"/>
        <rFont val="Calibri"/>
        <family val="2"/>
        <scheme val="minor"/>
      </rPr>
      <t>*(RR</t>
    </r>
    <r>
      <rPr>
        <b/>
        <vertAlign val="subscript"/>
        <sz val="11"/>
        <color theme="1"/>
        <rFont val="Calibri"/>
        <family val="2"/>
        <scheme val="minor"/>
      </rPr>
      <t>B</t>
    </r>
    <r>
      <rPr>
        <b/>
        <sz val="11"/>
        <color theme="1"/>
        <rFont val="Calibri"/>
        <family val="2"/>
        <scheme val="minor"/>
      </rPr>
      <t>/RR</t>
    </r>
    <r>
      <rPr>
        <b/>
        <vertAlign val="subscript"/>
        <sz val="11"/>
        <color theme="1"/>
        <rFont val="Calibri"/>
        <family val="2"/>
        <scheme val="minor"/>
      </rPr>
      <t>S</t>
    </r>
    <r>
      <rPr>
        <b/>
        <sz val="11"/>
        <color theme="1"/>
        <rFont val="Calibri"/>
        <family val="2"/>
        <scheme val="minor"/>
      </rPr>
      <t>)</t>
    </r>
  </si>
  <si>
    <r>
      <t>Relativity-Based A/E
[(A</t>
    </r>
    <r>
      <rPr>
        <b/>
        <vertAlign val="subscript"/>
        <sz val="11"/>
        <color theme="1"/>
        <rFont val="Calibri"/>
        <family val="2"/>
        <scheme val="minor"/>
      </rPr>
      <t>B</t>
    </r>
    <r>
      <rPr>
        <b/>
        <sz val="11"/>
        <color theme="1"/>
        <rFont val="Calibri"/>
        <family val="2"/>
        <scheme val="minor"/>
      </rPr>
      <t>/E</t>
    </r>
    <r>
      <rPr>
        <b/>
        <vertAlign val="subscript"/>
        <sz val="11"/>
        <color theme="1"/>
        <rFont val="Calibri"/>
        <family val="2"/>
        <scheme val="minor"/>
      </rPr>
      <t>B</t>
    </r>
    <r>
      <rPr>
        <b/>
        <sz val="11"/>
        <color theme="1"/>
        <rFont val="Calibri"/>
        <family val="2"/>
        <scheme val="minor"/>
      </rPr>
      <t>)*R</t>
    </r>
    <r>
      <rPr>
        <b/>
        <vertAlign val="subscript"/>
        <sz val="11"/>
        <color theme="1"/>
        <rFont val="Calibri"/>
        <family val="2"/>
        <scheme val="minor"/>
      </rPr>
      <t>S</t>
    </r>
    <r>
      <rPr>
        <b/>
        <sz val="11"/>
        <color theme="1"/>
        <rFont val="Calibri"/>
        <family val="2"/>
        <scheme val="minor"/>
      </rPr>
      <t>]</t>
    </r>
  </si>
  <si>
    <r>
      <t>Actual Claim Amounts
(A</t>
    </r>
    <r>
      <rPr>
        <b/>
        <vertAlign val="subscript"/>
        <sz val="11"/>
        <color theme="1"/>
        <rFont val="Calibri"/>
        <family val="2"/>
        <scheme val="minor"/>
      </rPr>
      <t>S</t>
    </r>
    <r>
      <rPr>
        <b/>
        <sz val="11"/>
        <color theme="1"/>
        <rFont val="Calibri"/>
        <family val="2"/>
        <scheme val="minor"/>
      </rPr>
      <t>)</t>
    </r>
  </si>
  <si>
    <t>Base Segment</t>
  </si>
  <si>
    <r>
      <t>Base A/E (A</t>
    </r>
    <r>
      <rPr>
        <b/>
        <vertAlign val="subscript"/>
        <sz val="11"/>
        <color theme="1"/>
        <rFont val="Calibri"/>
        <family val="2"/>
        <scheme val="minor"/>
      </rPr>
      <t>B</t>
    </r>
    <r>
      <rPr>
        <b/>
        <sz val="11"/>
        <color theme="1"/>
        <rFont val="Calibri"/>
        <family val="2"/>
        <scheme val="minor"/>
      </rPr>
      <t>/E</t>
    </r>
    <r>
      <rPr>
        <b/>
        <vertAlign val="subscript"/>
        <sz val="11"/>
        <color theme="1"/>
        <rFont val="Calibri"/>
        <family val="2"/>
        <scheme val="minor"/>
      </rPr>
      <t>B</t>
    </r>
    <r>
      <rPr>
        <b/>
        <sz val="11"/>
        <color theme="1"/>
        <rFont val="Calibri"/>
        <family val="2"/>
        <scheme val="minor"/>
      </rPr>
      <t>)</t>
    </r>
  </si>
  <si>
    <t>Base Segment A/E</t>
  </si>
  <si>
    <t>Relativity to Base after Normalization</t>
  </si>
  <si>
    <t>Chosen Base Segment</t>
  </si>
  <si>
    <r>
      <t>A</t>
    </r>
    <r>
      <rPr>
        <b/>
        <vertAlign val="subscript"/>
        <sz val="11"/>
        <color theme="1"/>
        <rFont val="Calibri"/>
        <family val="2"/>
        <scheme val="minor"/>
      </rPr>
      <t>S</t>
    </r>
    <r>
      <rPr>
        <b/>
        <sz val="11"/>
        <color theme="1"/>
        <rFont val="Calibri"/>
        <family val="2"/>
        <scheme val="minor"/>
      </rPr>
      <t>'
(RB A/E * E</t>
    </r>
    <r>
      <rPr>
        <b/>
        <vertAlign val="subscript"/>
        <sz val="11"/>
        <color theme="1"/>
        <rFont val="Calibri"/>
        <family val="2"/>
        <scheme val="minor"/>
      </rPr>
      <t>S</t>
    </r>
    <r>
      <rPr>
        <b/>
        <vertAlign val="superscript"/>
        <sz val="11"/>
        <color theme="1"/>
        <rFont val="Calibri"/>
        <family val="2"/>
        <scheme val="minor"/>
      </rPr>
      <t>Scaled</t>
    </r>
    <r>
      <rPr>
        <b/>
        <sz val="11"/>
        <color theme="1"/>
        <rFont val="Calibri"/>
        <family val="2"/>
        <scheme val="minor"/>
      </rPr>
      <t>)</t>
    </r>
  </si>
  <si>
    <r>
      <t>Col (11) * 
{Col (4) * 
[RR</t>
    </r>
    <r>
      <rPr>
        <b/>
        <vertAlign val="subscript"/>
        <sz val="11"/>
        <color theme="1"/>
        <rFont val="Calibri"/>
        <family val="2"/>
        <scheme val="minor"/>
      </rPr>
      <t>B</t>
    </r>
    <r>
      <rPr>
        <sz val="11"/>
        <color theme="1"/>
        <rFont val="Calibri"/>
        <family val="2"/>
        <scheme val="minor"/>
      </rPr>
      <t xml:space="preserve"> in Col (3)
/ RR</t>
    </r>
    <r>
      <rPr>
        <vertAlign val="subscript"/>
        <sz val="11"/>
        <color theme="1"/>
        <rFont val="Calibri"/>
        <family val="2"/>
        <scheme val="minor"/>
      </rPr>
      <t>S</t>
    </r>
    <r>
      <rPr>
        <sz val="11"/>
        <color theme="1"/>
        <rFont val="Calibri"/>
        <family val="2"/>
        <scheme val="minor"/>
      </rPr>
      <t xml:space="preserve"> in Col (3)]}</t>
    </r>
  </si>
  <si>
    <t>Normalized 
RB A/E</t>
  </si>
  <si>
    <t>Normalized Segment RB A/E divided by Normalized Base RB A/E</t>
  </si>
  <si>
    <r>
      <t>{Col (13) *
[RR</t>
    </r>
    <r>
      <rPr>
        <vertAlign val="subscript"/>
        <sz val="11"/>
        <color theme="1"/>
        <rFont val="Calibri"/>
        <family val="2"/>
        <scheme val="minor"/>
      </rPr>
      <t>B</t>
    </r>
    <r>
      <rPr>
        <sz val="11"/>
        <color theme="1"/>
        <rFont val="Calibri"/>
        <family val="2"/>
        <scheme val="minor"/>
      </rPr>
      <t xml:space="preserve"> in Col (3) / RR</t>
    </r>
    <r>
      <rPr>
        <vertAlign val="subscript"/>
        <sz val="11"/>
        <color theme="1"/>
        <rFont val="Calibri"/>
        <family val="2"/>
        <scheme val="minor"/>
      </rPr>
      <t>S</t>
    </r>
    <r>
      <rPr>
        <sz val="11"/>
        <color theme="1"/>
        <rFont val="Calibri"/>
        <family val="2"/>
        <scheme val="minor"/>
      </rPr>
      <t xml:space="preserve"> in Col (3)]}
 * Col (3)</t>
    </r>
  </si>
  <si>
    <r>
      <t>Expected Relativity to Base (R</t>
    </r>
    <r>
      <rPr>
        <b/>
        <vertAlign val="subscript"/>
        <sz val="11"/>
        <color theme="1"/>
        <rFont val="Calibri"/>
        <family val="2"/>
        <scheme val="minor"/>
      </rPr>
      <t>S</t>
    </r>
    <r>
      <rPr>
        <b/>
        <sz val="11"/>
        <color theme="1"/>
        <rFont val="Calibri"/>
        <family val="2"/>
        <scheme val="minor"/>
      </rPr>
      <t>)</t>
    </r>
  </si>
  <si>
    <t>Expected Claim Amounts Using (3)</t>
  </si>
  <si>
    <r>
      <t>Expected Claim Amounts Using (3)
(E</t>
    </r>
    <r>
      <rPr>
        <b/>
        <vertAlign val="subscript"/>
        <sz val="11"/>
        <color theme="1"/>
        <rFont val="Calibri"/>
        <family val="2"/>
        <scheme val="minor"/>
      </rPr>
      <t>S</t>
    </r>
    <r>
      <rPr>
        <b/>
        <sz val="11"/>
        <color theme="1"/>
        <rFont val="Calibri"/>
        <family val="2"/>
        <scheme val="minor"/>
      </rPr>
      <t>)</t>
    </r>
  </si>
  <si>
    <t>Alternative Example 3 using Relativistic Method Aggregation (VM-20 Section 9.C.2.d.vi.a):</t>
  </si>
  <si>
    <t>The aggregate class A/E ratio(s) and aggregate credibility must be updated based on each new company experience study.  The relativities would not change unless the external source (e.g. RR Tool, reinsurer) indicates that relationships between segments have changed or the external source data is no longer representative of the company experience.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</si>
</sst>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2"/>
      <color theme="1"/>
      <name val="Calibri"/>
      <family val="2"/>
      <scheme val="minor"/>
    </font>
    <font>
      <sz val="12"/>
      <color theme="1"/>
      <name val="Calibri"/>
      <family val="2"/>
      <scheme val="minor"/>
    </font>
    <font>
      <b/>
      <u/>
      <sz val="12"/>
      <color theme="1"/>
      <name val="Calibri"/>
      <family val="2"/>
      <scheme val="minor"/>
    </font>
    <font>
      <vertAlign val="subscript"/>
      <sz val="11"/>
      <color theme="1"/>
      <name val="Calibri"/>
      <family val="2"/>
      <scheme val="minor"/>
    </font>
    <font>
      <b/>
      <sz val="14"/>
      <color theme="1"/>
      <name val="Calibri"/>
      <family val="2"/>
      <scheme val="minor"/>
    </font>
    <font>
      <sz val="11"/>
      <color theme="1" tint="0.34998626667073579"/>
      <name val="Calibri"/>
      <family val="2"/>
      <scheme val="minor"/>
    </font>
    <font>
      <b/>
      <sz val="12"/>
      <name val="Calibri"/>
      <family val="2"/>
      <scheme val="minor"/>
    </font>
    <font>
      <sz val="11"/>
      <color theme="2" tint="-0.499984740745262"/>
      <name val="Calibri"/>
      <family val="2"/>
      <scheme val="minor"/>
    </font>
    <font>
      <sz val="11"/>
      <color rgb="FFFF0000"/>
      <name val="Calibri"/>
      <family val="2"/>
      <scheme val="minor"/>
    </font>
    <font>
      <b/>
      <sz val="14"/>
      <color rgb="FFFF0000"/>
      <name val="Calibri"/>
      <family val="2"/>
      <scheme val="minor"/>
    </font>
    <font>
      <b/>
      <sz val="14"/>
      <name val="Calibri"/>
      <family val="2"/>
      <scheme val="minor"/>
    </font>
    <font>
      <b/>
      <sz val="11"/>
      <color rgb="FFFF0000"/>
      <name val="Calibri"/>
      <family val="2"/>
      <scheme val="minor"/>
    </font>
    <font>
      <b/>
      <vertAlign val="subscript"/>
      <sz val="11"/>
      <color theme="1"/>
      <name val="Calibri"/>
      <family val="2"/>
      <scheme val="minor"/>
    </font>
    <font>
      <b/>
      <vertAlign val="superscript"/>
      <sz val="11"/>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s>
  <borders count="60">
    <border>
      <left/>
      <right/>
      <top/>
      <bottom/>
      <diagonal/>
    </border>
    <border>
      <left/>
      <right/>
      <top/>
      <bottom style="thin">
        <color indexed="64"/>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auto="1"/>
      </right>
      <top style="thin">
        <color theme="0" tint="-0.24994659260841701"/>
      </top>
      <bottom style="thin">
        <color theme="0" tint="-0.24994659260841701"/>
      </bottom>
      <diagonal/>
    </border>
    <border>
      <left style="thin">
        <color theme="0" tint="-0.24994659260841701"/>
      </left>
      <right style="medium">
        <color auto="1"/>
      </right>
      <top style="thin">
        <color theme="0" tint="-0.24994659260841701"/>
      </top>
      <bottom/>
      <diagonal/>
    </border>
    <border>
      <left style="thin">
        <color theme="0" tint="-0.24994659260841701"/>
      </left>
      <right style="medium">
        <color auto="1"/>
      </right>
      <top/>
      <bottom style="thin">
        <color theme="0" tint="-0.24994659260841701"/>
      </bottom>
      <diagonal/>
    </border>
    <border>
      <left/>
      <right style="medium">
        <color auto="1"/>
      </right>
      <top style="thin">
        <color theme="0" tint="-0.24994659260841701"/>
      </top>
      <bottom style="thin">
        <color theme="0" tint="-0.24994659260841701"/>
      </bottom>
      <diagonal/>
    </border>
    <border>
      <left/>
      <right style="medium">
        <color auto="1"/>
      </right>
      <top style="thin">
        <color theme="0" tint="-0.24994659260841701"/>
      </top>
      <bottom/>
      <diagonal/>
    </border>
    <border>
      <left/>
      <right style="medium">
        <color auto="1"/>
      </right>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auto="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style="medium">
        <color indexed="64"/>
      </right>
      <top/>
      <bottom/>
      <diagonal/>
    </border>
    <border>
      <left style="medium">
        <color indexed="64"/>
      </left>
      <right style="medium">
        <color indexed="64"/>
      </right>
      <top/>
      <bottom style="thin">
        <color theme="0" tint="-0.24994659260841701"/>
      </bottom>
      <diagonal/>
    </border>
    <border>
      <left style="medium">
        <color indexed="64"/>
      </left>
      <right style="medium">
        <color indexed="64"/>
      </right>
      <top style="thin">
        <color theme="0" tint="-0.24994659260841701"/>
      </top>
      <bottom style="thin">
        <color indexed="64"/>
      </bottom>
      <diagonal/>
    </border>
    <border>
      <left style="medium">
        <color auto="1"/>
      </left>
      <right/>
      <top style="thin">
        <color theme="0" tint="-0.24994659260841701"/>
      </top>
      <bottom style="thin">
        <color theme="0" tint="-0.24994659260841701"/>
      </bottom>
      <diagonal/>
    </border>
    <border>
      <left style="thin">
        <color theme="0" tint="-0.24994659260841701"/>
      </left>
      <right/>
      <top/>
      <bottom/>
      <diagonal/>
    </border>
    <border>
      <left/>
      <right/>
      <top style="thin">
        <color theme="0" tint="-0.24994659260841701"/>
      </top>
      <bottom style="thin">
        <color indexed="64"/>
      </bottom>
      <diagonal/>
    </border>
    <border>
      <left/>
      <right style="medium">
        <color auto="1"/>
      </right>
      <top style="thin">
        <color theme="0" tint="-0.24994659260841701"/>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theme="0" tint="-0.34998626667073579"/>
      </right>
      <top style="thin">
        <color indexed="64"/>
      </top>
      <bottom/>
      <diagonal/>
    </border>
    <border>
      <left style="thin">
        <color indexed="64"/>
      </left>
      <right style="thin">
        <color theme="0" tint="-0.34998626667073579"/>
      </right>
      <top/>
      <bottom/>
      <diagonal/>
    </border>
    <border>
      <left style="thin">
        <color indexed="64"/>
      </left>
      <right style="thin">
        <color theme="0" tint="-0.34998626667073579"/>
      </right>
      <top/>
      <bottom style="thin">
        <color indexed="64"/>
      </bottom>
      <diagonal/>
    </border>
    <border>
      <left style="thin">
        <color theme="0" tint="-0.24994659260841701"/>
      </left>
      <right/>
      <top style="thin">
        <color indexed="64"/>
      </top>
      <bottom/>
      <diagonal/>
    </border>
    <border>
      <left style="thin">
        <color theme="0" tint="-0.24994659260841701"/>
      </left>
      <right/>
      <top/>
      <bottom style="thin">
        <color indexed="64"/>
      </bottom>
      <diagonal/>
    </border>
    <border>
      <left/>
      <right style="thin">
        <color theme="0" tint="-0.24994659260841701"/>
      </right>
      <top/>
      <bottom/>
      <diagonal/>
    </border>
    <border>
      <left style="medium">
        <color indexed="64"/>
      </left>
      <right/>
      <top/>
      <bottom style="thin">
        <color theme="0" tint="-0.24994659260841701"/>
      </bottom>
      <diagonal/>
    </border>
    <border>
      <left style="thin">
        <color theme="0" tint="-0.24994659260841701"/>
      </left>
      <right style="thin">
        <color theme="0" tint="-0.249977111117893"/>
      </right>
      <top style="thin">
        <color theme="0" tint="-0.24994659260841701"/>
      </top>
      <bottom style="thin">
        <color theme="0" tint="-0.24994659260841701"/>
      </bottom>
      <diagonal/>
    </border>
    <border>
      <left style="thin">
        <color theme="0" tint="-0.24994659260841701"/>
      </left>
      <right style="thin">
        <color theme="0" tint="-0.249977111117893"/>
      </right>
      <top style="thin">
        <color theme="0" tint="-0.24994659260841701"/>
      </top>
      <bottom/>
      <diagonal/>
    </border>
    <border>
      <left style="thin">
        <color theme="0" tint="-0.24994659260841701"/>
      </left>
      <right style="thin">
        <color theme="0" tint="-0.249977111117893"/>
      </right>
      <top/>
      <bottom style="thin">
        <color theme="0" tint="-0.24994659260841701"/>
      </bottom>
      <diagonal/>
    </border>
    <border>
      <left style="thin">
        <color theme="0" tint="-0.24994659260841701"/>
      </left>
      <right style="thin">
        <color theme="0" tint="-0.249977111117893"/>
      </right>
      <top style="thin">
        <color theme="0" tint="-0.24994659260841701"/>
      </top>
      <bottom style="thin">
        <color indexed="64"/>
      </bottom>
      <diagonal/>
    </border>
    <border>
      <left/>
      <right style="thin">
        <color theme="0" tint="-0.249977111117893"/>
      </right>
      <top style="thin">
        <color theme="0" tint="-0.24994659260841701"/>
      </top>
      <bottom style="thin">
        <color theme="0" tint="-0.24994659260841701"/>
      </bottom>
      <diagonal/>
    </border>
    <border>
      <left/>
      <right style="thin">
        <color theme="0" tint="-0.249977111117893"/>
      </right>
      <top style="thin">
        <color theme="0" tint="-0.24994659260841701"/>
      </top>
      <bottom/>
      <diagonal/>
    </border>
    <border>
      <left/>
      <right style="thin">
        <color theme="0" tint="-0.249977111117893"/>
      </right>
      <top/>
      <bottom style="thin">
        <color theme="0" tint="-0.24994659260841701"/>
      </bottom>
      <diagonal/>
    </border>
    <border>
      <left/>
      <right style="thin">
        <color theme="0" tint="-0.249977111117893"/>
      </right>
      <top style="thin">
        <color theme="0" tint="-0.24994659260841701"/>
      </top>
      <bottom style="thin">
        <color indexed="64"/>
      </bottom>
      <diagonal/>
    </border>
    <border>
      <left style="medium">
        <color indexed="64"/>
      </left>
      <right style="thin">
        <color theme="0" tint="-0.249977111117893"/>
      </right>
      <top style="thin">
        <color theme="0" tint="-0.24994659260841701"/>
      </top>
      <bottom style="thin">
        <color indexed="64"/>
      </bottom>
      <diagonal/>
    </border>
    <border>
      <left style="medium">
        <color indexed="64"/>
      </left>
      <right style="thin">
        <color theme="0" tint="-0.249977111117893"/>
      </right>
      <top style="thin">
        <color theme="0" tint="-0.24994659260841701"/>
      </top>
      <bottom/>
      <diagonal/>
    </border>
    <border>
      <left style="medium">
        <color indexed="64"/>
      </left>
      <right style="thin">
        <color theme="0" tint="-0.249977111117893"/>
      </right>
      <top/>
      <bottom style="thin">
        <color theme="0" tint="-0.24994659260841701"/>
      </bottom>
      <diagonal/>
    </border>
    <border>
      <left style="medium">
        <color indexed="64"/>
      </left>
      <right style="thin">
        <color theme="0" tint="-0.249977111117893"/>
      </right>
      <top style="thin">
        <color theme="0" tint="-0.24994659260841701"/>
      </top>
      <bottom style="thin">
        <color theme="0" tint="-0.24994659260841701"/>
      </bottom>
      <diagonal/>
    </border>
    <border>
      <left style="medium">
        <color auto="1"/>
      </left>
      <right style="thin">
        <color theme="0" tint="-0.24994659260841701"/>
      </right>
      <top style="thin">
        <color theme="0" tint="-0.24994659260841701"/>
      </top>
      <bottom style="thin">
        <color indexed="64"/>
      </bottom>
      <diagonal/>
    </border>
    <border>
      <left style="thin">
        <color theme="0" tint="-0.249977111117893"/>
      </left>
      <right style="thin">
        <color theme="0" tint="-0.24994659260841701"/>
      </right>
      <top style="thin">
        <color theme="0" tint="-0.24994659260841701"/>
      </top>
      <bottom style="thin">
        <color indexed="64"/>
      </bottom>
      <diagonal/>
    </border>
  </borders>
  <cellStyleXfs count="2">
    <xf numFmtId="0" fontId="0" fillId="0" borderId="0"/>
    <xf numFmtId="9" fontId="1" fillId="0" borderId="0" applyFont="0" applyFill="0" applyBorder="0" applyAlignment="0" applyProtection="0"/>
  </cellStyleXfs>
  <cellXfs count="274">
    <xf numFmtId="0" fontId="0" fillId="0" borderId="0" xfId="0"/>
    <xf numFmtId="0" fontId="0" fillId="0" borderId="0" xfId="0" applyAlignment="1">
      <alignment horizontal="right"/>
    </xf>
    <xf numFmtId="0" fontId="0" fillId="0" borderId="0" xfId="0" applyAlignment="1">
      <alignment horizontal="left"/>
    </xf>
    <xf numFmtId="0" fontId="2" fillId="0" borderId="0" xfId="0" applyFont="1"/>
    <xf numFmtId="0" fontId="0" fillId="0" borderId="0" xfId="0" applyAlignment="1">
      <alignment horizontal="center"/>
    </xf>
    <xf numFmtId="0" fontId="2" fillId="0" borderId="0" xfId="0" applyFont="1" applyAlignment="1">
      <alignment horizontal="left"/>
    </xf>
    <xf numFmtId="2" fontId="0" fillId="0" borderId="0" xfId="0" applyNumberFormat="1" applyAlignment="1">
      <alignment horizontal="center"/>
    </xf>
    <xf numFmtId="0" fontId="0" fillId="0" borderId="0" xfId="0" applyAlignment="1">
      <alignment wrapText="1"/>
    </xf>
    <xf numFmtId="0" fontId="0" fillId="0" borderId="3" xfId="0" applyBorder="1" applyAlignment="1">
      <alignment horizontal="right"/>
    </xf>
    <xf numFmtId="0" fontId="0" fillId="0" borderId="3" xfId="0" applyBorder="1" applyAlignment="1">
      <alignment horizontal="center"/>
    </xf>
    <xf numFmtId="0" fontId="0" fillId="0" borderId="3" xfId="0" applyBorder="1"/>
    <xf numFmtId="0" fontId="0" fillId="0" borderId="0" xfId="0" applyAlignment="1">
      <alignment vertical="center"/>
    </xf>
    <xf numFmtId="0" fontId="0" fillId="0" borderId="4" xfId="0" applyBorder="1" applyAlignment="1">
      <alignment horizontal="center"/>
    </xf>
    <xf numFmtId="0" fontId="5" fillId="0" borderId="0" xfId="0" applyFont="1"/>
    <xf numFmtId="0" fontId="0" fillId="0" borderId="5" xfId="0" applyBorder="1" applyAlignment="1">
      <alignment horizontal="center" wrapText="1"/>
    </xf>
    <xf numFmtId="0" fontId="2" fillId="2" borderId="5" xfId="0" applyFont="1" applyFill="1" applyBorder="1" applyAlignment="1">
      <alignment wrapText="1"/>
    </xf>
    <xf numFmtId="0" fontId="2" fillId="2" borderId="5" xfId="0" applyFont="1" applyFill="1" applyBorder="1" applyAlignment="1">
      <alignment horizontal="center" wrapText="1"/>
    </xf>
    <xf numFmtId="0" fontId="0" fillId="0" borderId="5" xfId="0" applyBorder="1"/>
    <xf numFmtId="164" fontId="3" fillId="0" borderId="5" xfId="1" applyNumberFormat="1" applyFont="1" applyBorder="1" applyAlignment="1">
      <alignment horizontal="right"/>
    </xf>
    <xf numFmtId="0" fontId="0" fillId="0" borderId="5" xfId="0" applyBorder="1" applyAlignment="1">
      <alignment vertical="center"/>
    </xf>
    <xf numFmtId="0" fontId="0" fillId="0" borderId="5" xfId="0" applyBorder="1" applyAlignment="1">
      <alignment horizontal="right" vertical="center"/>
    </xf>
    <xf numFmtId="0" fontId="0" fillId="0" borderId="5" xfId="0" applyBorder="1" applyAlignment="1">
      <alignment horizontal="center" vertical="center"/>
    </xf>
    <xf numFmtId="0" fontId="0" fillId="0" borderId="6" xfId="0" applyBorder="1"/>
    <xf numFmtId="0" fontId="0" fillId="0" borderId="7" xfId="0" applyBorder="1" applyAlignment="1">
      <alignment horizontal="right"/>
    </xf>
    <xf numFmtId="0" fontId="0" fillId="0" borderId="7" xfId="0" applyBorder="1"/>
    <xf numFmtId="0" fontId="0" fillId="0" borderId="7" xfId="0" applyBorder="1" applyAlignment="1">
      <alignment horizontal="center"/>
    </xf>
    <xf numFmtId="0" fontId="0" fillId="0" borderId="8" xfId="0" applyBorder="1"/>
    <xf numFmtId="0" fontId="0" fillId="0" borderId="9" xfId="0" applyBorder="1"/>
    <xf numFmtId="0" fontId="0" fillId="0" borderId="10" xfId="0" applyBorder="1" applyAlignment="1">
      <alignment horizontal="right"/>
    </xf>
    <xf numFmtId="0" fontId="2" fillId="0" borderId="10" xfId="0" applyFont="1" applyBorder="1" applyAlignment="1">
      <alignment horizontal="right"/>
    </xf>
    <xf numFmtId="0" fontId="0" fillId="0" borderId="10" xfId="0" applyBorder="1"/>
    <xf numFmtId="0" fontId="0" fillId="0" borderId="10" xfId="0" applyBorder="1" applyAlignment="1">
      <alignment horizontal="center"/>
    </xf>
    <xf numFmtId="0" fontId="2" fillId="0" borderId="10" xfId="0" applyFont="1" applyBorder="1"/>
    <xf numFmtId="164" fontId="0" fillId="0" borderId="10" xfId="0" applyNumberFormat="1" applyBorder="1" applyAlignment="1">
      <alignment horizontal="center"/>
    </xf>
    <xf numFmtId="0" fontId="0" fillId="0" borderId="11" xfId="0" applyBorder="1"/>
    <xf numFmtId="0" fontId="2" fillId="0" borderId="13" xfId="0" quotePrefix="1" applyFont="1" applyBorder="1" applyAlignment="1">
      <alignment horizontal="center"/>
    </xf>
    <xf numFmtId="0" fontId="0" fillId="0" borderId="13" xfId="0" applyBorder="1" applyAlignment="1">
      <alignment horizontal="center" wrapText="1"/>
    </xf>
    <xf numFmtId="0" fontId="2" fillId="0" borderId="12" xfId="0" quotePrefix="1" applyFont="1" applyBorder="1" applyAlignment="1">
      <alignment horizontal="center"/>
    </xf>
    <xf numFmtId="9" fontId="0" fillId="0" borderId="14" xfId="0" applyNumberFormat="1" applyBorder="1" applyAlignment="1">
      <alignment horizontal="center" vertical="center"/>
    </xf>
    <xf numFmtId="9" fontId="0" fillId="0" borderId="15" xfId="0" applyNumberFormat="1" applyBorder="1" applyAlignment="1">
      <alignment horizontal="center" vertical="center"/>
    </xf>
    <xf numFmtId="1" fontId="0" fillId="0" borderId="15" xfId="0" applyNumberFormat="1" applyBorder="1" applyAlignment="1">
      <alignment horizontal="center" vertical="center"/>
    </xf>
    <xf numFmtId="0" fontId="2" fillId="0" borderId="6" xfId="0" quotePrefix="1" applyFont="1" applyBorder="1" applyAlignment="1">
      <alignment horizontal="center"/>
    </xf>
    <xf numFmtId="0" fontId="2" fillId="0" borderId="8" xfId="0" quotePrefix="1" applyFont="1" applyBorder="1" applyAlignment="1">
      <alignment horizontal="center"/>
    </xf>
    <xf numFmtId="0" fontId="2" fillId="0" borderId="9" xfId="0" quotePrefix="1" applyFont="1" applyBorder="1" applyAlignment="1">
      <alignment horizontal="center"/>
    </xf>
    <xf numFmtId="0" fontId="2" fillId="0" borderId="11" xfId="0" quotePrefix="1" applyFont="1" applyBorder="1" applyAlignment="1">
      <alignment horizontal="center"/>
    </xf>
    <xf numFmtId="0" fontId="2" fillId="2" borderId="16" xfId="0" applyFont="1" applyFill="1" applyBorder="1" applyAlignment="1">
      <alignment horizontal="center" wrapText="1"/>
    </xf>
    <xf numFmtId="9" fontId="0" fillId="0" borderId="16" xfId="0" applyNumberFormat="1" applyBorder="1" applyAlignment="1">
      <alignment horizontal="center"/>
    </xf>
    <xf numFmtId="9" fontId="0" fillId="0" borderId="16" xfId="1" applyFont="1" applyBorder="1" applyAlignment="1">
      <alignment horizontal="center"/>
    </xf>
    <xf numFmtId="0" fontId="2" fillId="2" borderId="16" xfId="0" applyFont="1" applyFill="1" applyBorder="1" applyAlignment="1">
      <alignment horizontal="left" wrapText="1"/>
    </xf>
    <xf numFmtId="0" fontId="0" fillId="0" borderId="16" xfId="0" applyBorder="1" applyAlignment="1">
      <alignment horizontal="left"/>
    </xf>
    <xf numFmtId="0" fontId="0" fillId="0" borderId="16" xfId="0" applyBorder="1" applyAlignment="1">
      <alignment horizontal="left" vertical="center" wrapText="1"/>
    </xf>
    <xf numFmtId="0" fontId="2" fillId="0" borderId="18" xfId="0" quotePrefix="1" applyFont="1" applyBorder="1" applyAlignment="1">
      <alignment horizontal="center"/>
    </xf>
    <xf numFmtId="0" fontId="2" fillId="0" borderId="19" xfId="0" quotePrefix="1" applyFont="1" applyBorder="1" applyAlignment="1">
      <alignment horizontal="center"/>
    </xf>
    <xf numFmtId="0" fontId="2" fillId="2" borderId="17" xfId="0" applyFont="1" applyFill="1" applyBorder="1" applyAlignment="1">
      <alignment horizontal="left" wrapText="1"/>
    </xf>
    <xf numFmtId="0" fontId="0" fillId="0" borderId="17" xfId="0" applyBorder="1" applyAlignment="1">
      <alignment horizontal="left"/>
    </xf>
    <xf numFmtId="0" fontId="2" fillId="2" borderId="17" xfId="0" applyFont="1" applyFill="1" applyBorder="1" applyAlignment="1">
      <alignment horizontal="center" wrapText="1"/>
    </xf>
    <xf numFmtId="0" fontId="0" fillId="0" borderId="11" xfId="0" applyBorder="1" applyAlignment="1">
      <alignment horizontal="center" wrapText="1"/>
    </xf>
    <xf numFmtId="1" fontId="0" fillId="0" borderId="16" xfId="0" applyNumberFormat="1" applyBorder="1"/>
    <xf numFmtId="1" fontId="0" fillId="0" borderId="16" xfId="0" applyNumberFormat="1" applyBorder="1" applyAlignment="1">
      <alignment vertical="center"/>
    </xf>
    <xf numFmtId="0" fontId="2" fillId="0" borderId="21" xfId="0" quotePrefix="1" applyFont="1" applyBorder="1" applyAlignment="1">
      <alignment horizontal="center"/>
    </xf>
    <xf numFmtId="0" fontId="2" fillId="0" borderId="22" xfId="0" quotePrefix="1" applyFont="1" applyBorder="1" applyAlignment="1">
      <alignment horizontal="center"/>
    </xf>
    <xf numFmtId="9" fontId="0" fillId="0" borderId="20" xfId="1" applyFont="1" applyBorder="1" applyAlignment="1">
      <alignment horizontal="center" vertical="center"/>
    </xf>
    <xf numFmtId="0" fontId="0" fillId="0" borderId="15" xfId="0" applyBorder="1" applyAlignment="1">
      <alignment vertical="center"/>
    </xf>
    <xf numFmtId="0" fontId="0" fillId="0" borderId="19" xfId="0" applyBorder="1" applyAlignment="1">
      <alignment horizontal="center" wrapText="1"/>
    </xf>
    <xf numFmtId="1" fontId="0" fillId="0" borderId="17" xfId="0" applyNumberFormat="1" applyBorder="1"/>
    <xf numFmtId="0" fontId="0" fillId="0" borderId="20" xfId="0" applyBorder="1" applyAlignment="1">
      <alignment vertical="center"/>
    </xf>
    <xf numFmtId="0" fontId="0" fillId="0" borderId="17" xfId="0" applyBorder="1" applyAlignment="1">
      <alignment horizontal="left" vertical="center" wrapText="1"/>
    </xf>
    <xf numFmtId="0" fontId="2" fillId="0" borderId="7" xfId="0" applyFont="1" applyBorder="1"/>
    <xf numFmtId="0" fontId="0" fillId="0" borderId="21" xfId="0" applyBorder="1" applyAlignment="1">
      <alignment horizontal="right"/>
    </xf>
    <xf numFmtId="0" fontId="2" fillId="0" borderId="7" xfId="0" applyFont="1" applyBorder="1" applyAlignment="1">
      <alignment horizontal="left"/>
    </xf>
    <xf numFmtId="0" fontId="0" fillId="0" borderId="21" xfId="0" applyBorder="1" applyAlignment="1">
      <alignment horizontal="center"/>
    </xf>
    <xf numFmtId="0" fontId="2" fillId="0" borderId="23" xfId="0" applyFont="1" applyBorder="1" applyAlignment="1">
      <alignment horizontal="left"/>
    </xf>
    <xf numFmtId="0" fontId="0" fillId="0" borderId="21" xfId="0" applyBorder="1"/>
    <xf numFmtId="0" fontId="0" fillId="0" borderId="11" xfId="0" quotePrefix="1" applyBorder="1" applyAlignment="1">
      <alignment horizontal="center"/>
    </xf>
    <xf numFmtId="0" fontId="0" fillId="0" borderId="13" xfId="0" applyBorder="1"/>
    <xf numFmtId="0" fontId="0" fillId="0" borderId="19" xfId="0" applyBorder="1" applyAlignment="1">
      <alignment horizontal="left"/>
    </xf>
    <xf numFmtId="0" fontId="0" fillId="0" borderId="11" xfId="0" applyBorder="1" applyAlignment="1">
      <alignment horizontal="left"/>
    </xf>
    <xf numFmtId="164" fontId="3" fillId="0" borderId="13" xfId="1" applyNumberFormat="1" applyFont="1" applyBorder="1" applyAlignment="1">
      <alignment horizontal="right"/>
    </xf>
    <xf numFmtId="0" fontId="0" fillId="0" borderId="25" xfId="0" applyBorder="1"/>
    <xf numFmtId="0" fontId="0" fillId="0" borderId="24" xfId="0" applyBorder="1" applyAlignment="1">
      <alignment horizontal="left"/>
    </xf>
    <xf numFmtId="0" fontId="0" fillId="0" borderId="26" xfId="0" applyBorder="1" applyAlignment="1">
      <alignment horizontal="left"/>
    </xf>
    <xf numFmtId="164" fontId="3" fillId="0" borderId="25" xfId="1" applyNumberFormat="1" applyFont="1" applyBorder="1" applyAlignment="1">
      <alignment horizontal="right"/>
    </xf>
    <xf numFmtId="0" fontId="2" fillId="0" borderId="28" xfId="0" applyFont="1" applyBorder="1" applyAlignment="1">
      <alignment horizontal="left"/>
    </xf>
    <xf numFmtId="0" fontId="0" fillId="0" borderId="29" xfId="0" applyBorder="1" applyAlignment="1">
      <alignment horizontal="center"/>
    </xf>
    <xf numFmtId="0" fontId="2" fillId="0" borderId="28" xfId="0" quotePrefix="1" applyFont="1" applyBorder="1" applyAlignment="1">
      <alignment horizontal="center"/>
    </xf>
    <xf numFmtId="0" fontId="2" fillId="2" borderId="27" xfId="0" applyFont="1" applyFill="1" applyBorder="1" applyAlignment="1">
      <alignment horizontal="center" wrapText="1"/>
    </xf>
    <xf numFmtId="0" fontId="0" fillId="0" borderId="11" xfId="0" quotePrefix="1" applyBorder="1" applyAlignment="1">
      <alignment horizontal="center" wrapText="1"/>
    </xf>
    <xf numFmtId="0" fontId="0" fillId="0" borderId="13" xfId="0" applyBorder="1" applyAlignment="1">
      <alignment vertical="center"/>
    </xf>
    <xf numFmtId="0" fontId="0" fillId="0" borderId="19" xfId="0" applyBorder="1"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right" vertical="center"/>
    </xf>
    <xf numFmtId="9" fontId="0" fillId="0" borderId="30" xfId="0" applyNumberFormat="1"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vertical="center"/>
    </xf>
    <xf numFmtId="0" fontId="0" fillId="0" borderId="22" xfId="0" applyBorder="1" applyAlignment="1">
      <alignment vertical="center"/>
    </xf>
    <xf numFmtId="0" fontId="2" fillId="0" borderId="6" xfId="0" applyFont="1" applyBorder="1"/>
    <xf numFmtId="0" fontId="2" fillId="0" borderId="9" xfId="0" applyFont="1" applyBorder="1"/>
    <xf numFmtId="0" fontId="2" fillId="2" borderId="32" xfId="0" applyFont="1" applyFill="1" applyBorder="1" applyAlignment="1">
      <alignment horizontal="center" wrapText="1"/>
    </xf>
    <xf numFmtId="0" fontId="2" fillId="2" borderId="15" xfId="0" applyFont="1" applyFill="1" applyBorder="1" applyAlignment="1">
      <alignment horizontal="center" wrapText="1"/>
    </xf>
    <xf numFmtId="0" fontId="2" fillId="2" borderId="20" xfId="0" quotePrefix="1" applyFont="1" applyFill="1" applyBorder="1" applyAlignment="1">
      <alignment horizontal="center" wrapText="1"/>
    </xf>
    <xf numFmtId="0" fontId="4" fillId="0" borderId="0" xfId="0" applyFont="1" applyAlignment="1">
      <alignment vertical="top" wrapText="1"/>
    </xf>
    <xf numFmtId="0" fontId="5" fillId="0" borderId="0" xfId="0" applyFont="1" applyAlignment="1">
      <alignment vertical="top" wrapText="1"/>
    </xf>
    <xf numFmtId="164" fontId="0" fillId="0" borderId="17" xfId="1" applyNumberFormat="1" applyFont="1" applyBorder="1" applyAlignment="1">
      <alignment horizontal="center"/>
    </xf>
    <xf numFmtId="0" fontId="2" fillId="0" borderId="7" xfId="0" quotePrefix="1" applyFont="1" applyBorder="1" applyAlignment="1">
      <alignment horizontal="center"/>
    </xf>
    <xf numFmtId="0" fontId="0" fillId="0" borderId="10" xfId="0" applyBorder="1" applyAlignment="1">
      <alignment horizontal="center" wrapText="1"/>
    </xf>
    <xf numFmtId="1" fontId="0" fillId="0" borderId="15" xfId="0" applyNumberFormat="1" applyBorder="1"/>
    <xf numFmtId="1" fontId="0" fillId="0" borderId="15" xfId="0" applyNumberFormat="1" applyBorder="1" applyAlignment="1">
      <alignment vertical="center"/>
    </xf>
    <xf numFmtId="164" fontId="0" fillId="0" borderId="15" xfId="0" applyNumberFormat="1" applyBorder="1" applyAlignment="1">
      <alignment horizontal="left"/>
    </xf>
    <xf numFmtId="164" fontId="0" fillId="0" borderId="20" xfId="0" applyNumberFormat="1" applyBorder="1"/>
    <xf numFmtId="0" fontId="2" fillId="2" borderId="15" xfId="0" applyFont="1" applyFill="1" applyBorder="1" applyAlignment="1">
      <alignment horizontal="centerContinuous" wrapText="1"/>
    </xf>
    <xf numFmtId="0" fontId="2" fillId="2" borderId="20" xfId="0" applyFont="1" applyFill="1" applyBorder="1" applyAlignment="1">
      <alignment horizontal="centerContinuous" wrapText="1"/>
    </xf>
    <xf numFmtId="0" fontId="2" fillId="0" borderId="21" xfId="0" quotePrefix="1" applyFont="1" applyBorder="1" applyAlignment="1">
      <alignment horizontal="left"/>
    </xf>
    <xf numFmtId="0" fontId="0" fillId="0" borderId="10" xfId="0" quotePrefix="1" applyBorder="1" applyAlignment="1">
      <alignment horizontal="center"/>
    </xf>
    <xf numFmtId="0" fontId="0" fillId="0" borderId="22" xfId="0" applyBorder="1" applyAlignment="1">
      <alignment horizontal="left" wrapText="1"/>
    </xf>
    <xf numFmtId="1" fontId="0" fillId="3" borderId="5" xfId="0" applyNumberFormat="1" applyFill="1" applyBorder="1" applyAlignment="1">
      <alignment vertical="center"/>
    </xf>
    <xf numFmtId="1" fontId="0" fillId="3" borderId="17" xfId="0" applyNumberFormat="1" applyFill="1" applyBorder="1" applyAlignment="1">
      <alignment vertical="center"/>
    </xf>
    <xf numFmtId="0" fontId="2" fillId="0" borderId="33" xfId="0" applyFont="1" applyBorder="1"/>
    <xf numFmtId="0" fontId="2" fillId="0" borderId="4" xfId="0" applyFont="1" applyBorder="1" applyAlignment="1">
      <alignment horizontal="left"/>
    </xf>
    <xf numFmtId="0" fontId="8" fillId="0" borderId="0" xfId="0" applyFont="1"/>
    <xf numFmtId="1" fontId="0" fillId="3" borderId="13" xfId="0" applyNumberFormat="1" applyFill="1" applyBorder="1" applyAlignment="1">
      <alignment vertical="center"/>
    </xf>
    <xf numFmtId="0" fontId="2" fillId="0" borderId="7" xfId="0" applyFont="1" applyBorder="1" applyAlignment="1">
      <alignment horizontal="right"/>
    </xf>
    <xf numFmtId="164" fontId="0" fillId="0" borderId="10" xfId="0" applyNumberFormat="1" applyBorder="1" applyAlignment="1">
      <alignment horizontal="left"/>
    </xf>
    <xf numFmtId="164" fontId="0" fillId="0" borderId="22" xfId="0" applyNumberFormat="1" applyBorder="1"/>
    <xf numFmtId="164" fontId="0" fillId="0" borderId="34" xfId="0" applyNumberFormat="1" applyBorder="1" applyAlignment="1">
      <alignment horizontal="left"/>
    </xf>
    <xf numFmtId="164" fontId="0" fillId="0" borderId="35" xfId="0" applyNumberFormat="1" applyBorder="1"/>
    <xf numFmtId="0" fontId="3" fillId="0" borderId="5" xfId="0" applyFont="1" applyBorder="1" applyAlignment="1">
      <alignment horizontal="right"/>
    </xf>
    <xf numFmtId="1" fontId="3" fillId="0" borderId="5" xfId="0" applyNumberFormat="1" applyFont="1" applyBorder="1"/>
    <xf numFmtId="9" fontId="3" fillId="0" borderId="16" xfId="0" applyNumberFormat="1" applyFont="1" applyBorder="1" applyAlignment="1">
      <alignment horizontal="center"/>
    </xf>
    <xf numFmtId="0" fontId="3" fillId="0" borderId="25" xfId="0" applyFont="1" applyBorder="1" applyAlignment="1">
      <alignment horizontal="right"/>
    </xf>
    <xf numFmtId="1" fontId="3" fillId="0" borderId="25" xfId="0" applyNumberFormat="1" applyFont="1" applyBorder="1"/>
    <xf numFmtId="0" fontId="3" fillId="0" borderId="13" xfId="0" applyFont="1" applyBorder="1" applyAlignment="1">
      <alignment horizontal="right"/>
    </xf>
    <xf numFmtId="1" fontId="3" fillId="0" borderId="13" xfId="0" applyNumberFormat="1" applyFont="1" applyBorder="1"/>
    <xf numFmtId="9" fontId="3" fillId="0" borderId="27" xfId="0" applyNumberFormat="1" applyFont="1" applyBorder="1" applyAlignment="1">
      <alignment horizontal="center"/>
    </xf>
    <xf numFmtId="9" fontId="3" fillId="0" borderId="31" xfId="0" applyNumberFormat="1" applyFont="1" applyBorder="1" applyAlignment="1">
      <alignment horizontal="center"/>
    </xf>
    <xf numFmtId="9" fontId="3" fillId="0" borderId="30" xfId="0" applyNumberFormat="1" applyFont="1" applyBorder="1" applyAlignment="1">
      <alignment horizontal="center"/>
    </xf>
    <xf numFmtId="9" fontId="0" fillId="5" borderId="7" xfId="1" applyFont="1" applyFill="1" applyBorder="1"/>
    <xf numFmtId="9" fontId="0" fillId="5" borderId="16" xfId="0" applyNumberFormat="1" applyFill="1" applyBorder="1" applyAlignment="1">
      <alignment horizontal="center" vertical="center"/>
    </xf>
    <xf numFmtId="0" fontId="4" fillId="0" borderId="0" xfId="0" applyFont="1" applyAlignment="1">
      <alignment vertical="top"/>
    </xf>
    <xf numFmtId="0" fontId="10" fillId="2" borderId="36" xfId="0" applyFont="1" applyFill="1" applyBorder="1" applyAlignment="1">
      <alignment vertical="top" wrapText="1"/>
    </xf>
    <xf numFmtId="0" fontId="10" fillId="2" borderId="39" xfId="0" applyFont="1" applyFill="1" applyBorder="1" applyAlignment="1">
      <alignment vertical="top" wrapText="1"/>
    </xf>
    <xf numFmtId="0" fontId="10" fillId="2" borderId="40" xfId="0" applyFont="1" applyFill="1" applyBorder="1" applyAlignment="1">
      <alignment vertical="top" wrapText="1"/>
    </xf>
    <xf numFmtId="0" fontId="10" fillId="2" borderId="41" xfId="0" applyFont="1" applyFill="1" applyBorder="1" applyAlignment="1">
      <alignment vertical="top" wrapText="1"/>
    </xf>
    <xf numFmtId="0" fontId="10" fillId="0" borderId="0" xfId="0" applyFont="1" applyAlignment="1">
      <alignment vertical="top" wrapText="1"/>
    </xf>
    <xf numFmtId="0" fontId="10" fillId="0" borderId="1" xfId="0" applyFont="1" applyBorder="1" applyAlignment="1">
      <alignment vertical="top" wrapText="1"/>
    </xf>
    <xf numFmtId="0" fontId="6" fillId="2" borderId="36" xfId="0" applyFont="1" applyFill="1" applyBorder="1" applyAlignment="1">
      <alignment vertical="top" wrapText="1"/>
    </xf>
    <xf numFmtId="0" fontId="5" fillId="0" borderId="1" xfId="0" applyFont="1" applyBorder="1" applyAlignment="1">
      <alignment vertical="top" wrapText="1"/>
    </xf>
    <xf numFmtId="0" fontId="6" fillId="2" borderId="37" xfId="0" applyFont="1" applyFill="1" applyBorder="1" applyAlignment="1">
      <alignment vertical="top" wrapText="1"/>
    </xf>
    <xf numFmtId="0" fontId="5" fillId="0" borderId="2" xfId="0" applyFont="1" applyBorder="1" applyAlignment="1">
      <alignment vertical="top" wrapText="1"/>
    </xf>
    <xf numFmtId="0" fontId="5" fillId="0" borderId="38" xfId="0" applyFont="1" applyBorder="1" applyAlignment="1">
      <alignment vertical="top" wrapText="1"/>
    </xf>
    <xf numFmtId="0" fontId="6" fillId="2" borderId="42" xfId="0" applyFont="1" applyFill="1" applyBorder="1" applyAlignment="1">
      <alignment vertical="top" wrapText="1"/>
    </xf>
    <xf numFmtId="0" fontId="5" fillId="0" borderId="33" xfId="0" applyFont="1" applyBorder="1" applyAlignment="1">
      <alignment vertical="top" wrapText="1"/>
    </xf>
    <xf numFmtId="0" fontId="5" fillId="0" borderId="43" xfId="0" applyFont="1" applyBorder="1" applyAlignment="1">
      <alignment vertical="top" wrapText="1"/>
    </xf>
    <xf numFmtId="0" fontId="2" fillId="0" borderId="29" xfId="0" applyFont="1" applyBorder="1" applyAlignment="1">
      <alignment horizontal="center"/>
    </xf>
    <xf numFmtId="164" fontId="0" fillId="0" borderId="27" xfId="0" applyNumberFormat="1" applyBorder="1" applyAlignment="1">
      <alignment horizontal="center"/>
    </xf>
    <xf numFmtId="164" fontId="0" fillId="0" borderId="31" xfId="0" applyNumberFormat="1" applyBorder="1" applyAlignment="1">
      <alignment horizontal="center"/>
    </xf>
    <xf numFmtId="164" fontId="0" fillId="0" borderId="30" xfId="0" applyNumberFormat="1" applyBorder="1" applyAlignment="1">
      <alignment horizontal="center"/>
    </xf>
    <xf numFmtId="0" fontId="2" fillId="0" borderId="28" xfId="0" applyFont="1" applyBorder="1" applyAlignment="1">
      <alignment horizontal="center"/>
    </xf>
    <xf numFmtId="0" fontId="0" fillId="0" borderId="30" xfId="0" quotePrefix="1" applyBorder="1" applyAlignment="1">
      <alignment horizontal="center" wrapText="1"/>
    </xf>
    <xf numFmtId="0" fontId="2" fillId="0" borderId="0" xfId="0" applyFont="1" applyAlignment="1">
      <alignment horizontal="right"/>
    </xf>
    <xf numFmtId="9" fontId="0" fillId="5" borderId="0" xfId="1" applyFont="1" applyFill="1"/>
    <xf numFmtId="0" fontId="0" fillId="0" borderId="33" xfId="0" applyBorder="1"/>
    <xf numFmtId="0" fontId="0" fillId="0" borderId="44" xfId="0" applyBorder="1"/>
    <xf numFmtId="9" fontId="0" fillId="5" borderId="0" xfId="1" applyFont="1" applyFill="1" applyAlignment="1">
      <alignment horizontal="right"/>
    </xf>
    <xf numFmtId="0" fontId="0" fillId="7" borderId="17" xfId="0" applyFill="1" applyBorder="1" applyAlignment="1">
      <alignment horizontal="left"/>
    </xf>
    <xf numFmtId="0" fontId="0" fillId="6" borderId="17" xfId="0" applyFill="1" applyBorder="1" applyAlignment="1">
      <alignment horizontal="left"/>
    </xf>
    <xf numFmtId="1" fontId="0" fillId="0" borderId="13" xfId="0" applyNumberFormat="1" applyBorder="1" applyAlignment="1">
      <alignment horizontal="right" vertical="center"/>
    </xf>
    <xf numFmtId="9" fontId="0" fillId="0" borderId="0" xfId="1" applyFont="1" applyAlignment="1">
      <alignment horizontal="right"/>
    </xf>
    <xf numFmtId="0" fontId="0" fillId="0" borderId="6" xfId="0" applyBorder="1" applyAlignment="1">
      <alignment vertical="center"/>
    </xf>
    <xf numFmtId="0" fontId="0" fillId="0" borderId="7" xfId="0" applyBorder="1" applyAlignment="1">
      <alignment horizontal="left" vertical="center" wrapText="1"/>
    </xf>
    <xf numFmtId="0" fontId="0" fillId="0" borderId="0" xfId="0" applyAlignment="1">
      <alignment horizontal="right" vertical="center"/>
    </xf>
    <xf numFmtId="1" fontId="0" fillId="0" borderId="7" xfId="0" applyNumberFormat="1" applyBorder="1" applyAlignment="1">
      <alignment vertical="center"/>
    </xf>
    <xf numFmtId="9" fontId="0" fillId="0" borderId="7" xfId="0" applyNumberFormat="1" applyBorder="1" applyAlignment="1">
      <alignment horizontal="right" vertical="center"/>
    </xf>
    <xf numFmtId="9" fontId="0" fillId="0" borderId="7" xfId="0" applyNumberFormat="1" applyBorder="1" applyAlignment="1">
      <alignment horizontal="center" vertical="center"/>
    </xf>
    <xf numFmtId="1" fontId="0" fillId="0" borderId="7" xfId="0" applyNumberFormat="1" applyBorder="1" applyAlignment="1">
      <alignment horizontal="center" vertical="center"/>
    </xf>
    <xf numFmtId="9" fontId="0" fillId="0" borderId="7" xfId="1" applyFont="1" applyBorder="1" applyAlignment="1">
      <alignment horizontal="center" vertical="center"/>
    </xf>
    <xf numFmtId="1" fontId="0" fillId="0" borderId="0" xfId="0" applyNumberFormat="1" applyAlignment="1">
      <alignment horizontal="right" vertical="center"/>
    </xf>
    <xf numFmtId="0" fontId="0" fillId="0" borderId="7" xfId="0" applyBorder="1" applyAlignment="1">
      <alignment horizontal="center" vertical="center"/>
    </xf>
    <xf numFmtId="0" fontId="0" fillId="0" borderId="7" xfId="0" applyBorder="1" applyAlignment="1">
      <alignment vertical="center"/>
    </xf>
    <xf numFmtId="0" fontId="0" fillId="0" borderId="0" xfId="0" applyAlignment="1">
      <alignment horizontal="left" vertical="center" wrapText="1"/>
    </xf>
    <xf numFmtId="1" fontId="0" fillId="0" borderId="0" xfId="0" applyNumberFormat="1" applyAlignment="1">
      <alignment vertical="center"/>
    </xf>
    <xf numFmtId="9" fontId="0" fillId="0" borderId="0" xfId="0" applyNumberFormat="1" applyAlignment="1">
      <alignment horizontal="right" vertical="center"/>
    </xf>
    <xf numFmtId="9" fontId="0" fillId="0" borderId="0" xfId="0" applyNumberFormat="1" applyAlignment="1">
      <alignment horizontal="center" vertical="center"/>
    </xf>
    <xf numFmtId="1"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2" fillId="0" borderId="7" xfId="0" applyFont="1" applyBorder="1" applyAlignment="1">
      <alignment horizontal="center"/>
    </xf>
    <xf numFmtId="0" fontId="2" fillId="0" borderId="0" xfId="0" applyFont="1" applyAlignment="1">
      <alignment horizontal="center"/>
    </xf>
    <xf numFmtId="9" fontId="0" fillId="0" borderId="10" xfId="0" applyNumberFormat="1" applyBorder="1" applyAlignment="1">
      <alignment horizontal="center" vertical="center"/>
    </xf>
    <xf numFmtId="0" fontId="2" fillId="0" borderId="3" xfId="0" applyFont="1" applyBorder="1" applyAlignment="1">
      <alignment horizontal="center"/>
    </xf>
    <xf numFmtId="0" fontId="2" fillId="0" borderId="4" xfId="0" applyFont="1" applyBorder="1" applyAlignment="1">
      <alignment horizontal="center"/>
    </xf>
    <xf numFmtId="9" fontId="0" fillId="0" borderId="45" xfId="0" applyNumberFormat="1" applyBorder="1" applyAlignment="1">
      <alignment horizontal="center" vertical="center"/>
    </xf>
    <xf numFmtId="0" fontId="0" fillId="0" borderId="22" xfId="0" quotePrefix="1" applyBorder="1" applyAlignment="1">
      <alignment horizontal="center" wrapText="1"/>
    </xf>
    <xf numFmtId="1" fontId="3" fillId="0" borderId="16" xfId="1" applyNumberFormat="1" applyFont="1" applyBorder="1" applyAlignment="1">
      <alignment horizontal="right"/>
    </xf>
    <xf numFmtId="1" fontId="3" fillId="0" borderId="26" xfId="1" applyNumberFormat="1" applyFont="1" applyBorder="1" applyAlignment="1">
      <alignment horizontal="right"/>
    </xf>
    <xf numFmtId="1" fontId="3" fillId="0" borderId="11" xfId="1" applyNumberFormat="1" applyFont="1" applyBorder="1" applyAlignment="1">
      <alignment horizontal="right"/>
    </xf>
    <xf numFmtId="0" fontId="0" fillId="0" borderId="11" xfId="0" applyBorder="1" applyAlignment="1">
      <alignment horizontal="center" vertical="center"/>
    </xf>
    <xf numFmtId="0" fontId="2" fillId="0" borderId="21" xfId="0" applyFont="1" applyBorder="1" applyAlignment="1">
      <alignment horizontal="center"/>
    </xf>
    <xf numFmtId="9" fontId="0" fillId="0" borderId="22" xfId="0" applyNumberFormat="1" applyBorder="1" applyAlignment="1">
      <alignment horizontal="center" vertical="center"/>
    </xf>
    <xf numFmtId="0" fontId="2" fillId="2" borderId="20" xfId="0" applyFont="1" applyFill="1" applyBorder="1" applyAlignment="1">
      <alignment horizontal="center" wrapText="1"/>
    </xf>
    <xf numFmtId="0" fontId="0" fillId="0" borderId="10" xfId="0" quotePrefix="1" applyBorder="1" applyAlignment="1">
      <alignment horizontal="left"/>
    </xf>
    <xf numFmtId="9" fontId="3" fillId="3" borderId="16" xfId="1" applyFont="1" applyFill="1" applyBorder="1" applyAlignment="1">
      <alignment horizontal="center"/>
    </xf>
    <xf numFmtId="9" fontId="3" fillId="3" borderId="26" xfId="1" applyFont="1" applyFill="1" applyBorder="1" applyAlignment="1">
      <alignment horizontal="center"/>
    </xf>
    <xf numFmtId="9" fontId="3" fillId="3" borderId="11" xfId="1" applyFont="1" applyFill="1" applyBorder="1" applyAlignment="1">
      <alignment horizontal="center"/>
    </xf>
    <xf numFmtId="9" fontId="0" fillId="3" borderId="17" xfId="1" applyFont="1" applyFill="1" applyBorder="1"/>
    <xf numFmtId="9" fontId="0" fillId="3" borderId="24" xfId="1" applyFont="1" applyFill="1" applyBorder="1"/>
    <xf numFmtId="9" fontId="0" fillId="3" borderId="19" xfId="1" applyFont="1" applyFill="1" applyBorder="1"/>
    <xf numFmtId="0" fontId="0" fillId="0" borderId="22" xfId="0" applyBorder="1" applyAlignment="1">
      <alignment horizontal="left" vertical="center" wrapText="1"/>
    </xf>
    <xf numFmtId="0" fontId="2" fillId="0" borderId="47" xfId="0" quotePrefix="1" applyFont="1" applyBorder="1" applyAlignment="1">
      <alignment horizontal="center"/>
    </xf>
    <xf numFmtId="0" fontId="2" fillId="2" borderId="46" xfId="0" applyFont="1" applyFill="1" applyBorder="1" applyAlignment="1">
      <alignment wrapText="1"/>
    </xf>
    <xf numFmtId="1" fontId="0" fillId="0" borderId="46" xfId="0" applyNumberFormat="1" applyBorder="1"/>
    <xf numFmtId="1" fontId="0" fillId="0" borderId="49" xfId="0" applyNumberFormat="1" applyBorder="1"/>
    <xf numFmtId="1" fontId="0" fillId="0" borderId="48" xfId="0" applyNumberFormat="1" applyBorder="1"/>
    <xf numFmtId="1" fontId="0" fillId="3" borderId="48" xfId="0" applyNumberFormat="1" applyFill="1" applyBorder="1" applyAlignment="1">
      <alignment vertical="center"/>
    </xf>
    <xf numFmtId="0" fontId="2" fillId="2" borderId="50" xfId="0" applyFont="1" applyFill="1" applyBorder="1" applyAlignment="1">
      <alignment horizontal="center" wrapText="1"/>
    </xf>
    <xf numFmtId="0" fontId="0" fillId="0" borderId="48" xfId="0" applyBorder="1" applyAlignment="1">
      <alignment horizontal="center" wrapText="1"/>
    </xf>
    <xf numFmtId="0" fontId="2" fillId="0" borderId="51" xfId="0" quotePrefix="1" applyFont="1" applyBorder="1" applyAlignment="1">
      <alignment horizontal="center"/>
    </xf>
    <xf numFmtId="0" fontId="0" fillId="0" borderId="52" xfId="0" quotePrefix="1" applyBorder="1" applyAlignment="1">
      <alignment horizontal="center" wrapText="1"/>
    </xf>
    <xf numFmtId="0" fontId="0" fillId="0" borderId="46" xfId="0" applyBorder="1" applyAlignment="1">
      <alignment horizontal="center" wrapText="1"/>
    </xf>
    <xf numFmtId="0" fontId="0" fillId="0" borderId="49" xfId="0" applyBorder="1" applyAlignment="1">
      <alignment horizontal="center" wrapText="1"/>
    </xf>
    <xf numFmtId="9" fontId="0" fillId="0" borderId="52" xfId="0" applyNumberFormat="1" applyBorder="1" applyAlignment="1">
      <alignment horizontal="center" vertical="center"/>
    </xf>
    <xf numFmtId="164" fontId="0" fillId="0" borderId="20" xfId="1" applyNumberFormat="1" applyFont="1" applyBorder="1" applyAlignment="1">
      <alignment horizontal="center"/>
    </xf>
    <xf numFmtId="164" fontId="0" fillId="0" borderId="35" xfId="1" applyNumberFormat="1" applyFont="1" applyBorder="1" applyAlignment="1">
      <alignment horizontal="center"/>
    </xf>
    <xf numFmtId="164" fontId="0" fillId="0" borderId="22" xfId="1" applyNumberFormat="1" applyFont="1" applyBorder="1" applyAlignment="1">
      <alignment horizontal="center"/>
    </xf>
    <xf numFmtId="0" fontId="0" fillId="0" borderId="52" xfId="0" applyBorder="1" applyAlignment="1">
      <alignment horizontal="center" vertical="center"/>
    </xf>
    <xf numFmtId="0" fontId="0" fillId="0" borderId="50" xfId="0" applyBorder="1" applyAlignment="1">
      <alignment horizontal="center" wrapText="1"/>
    </xf>
    <xf numFmtId="0" fontId="0" fillId="0" borderId="53" xfId="0" applyBorder="1" applyAlignment="1">
      <alignment horizontal="center" wrapText="1"/>
    </xf>
    <xf numFmtId="0" fontId="0" fillId="0" borderId="52" xfId="0" applyBorder="1" applyAlignment="1">
      <alignment horizontal="center" wrapText="1"/>
    </xf>
    <xf numFmtId="0" fontId="2" fillId="0" borderId="55" xfId="0" quotePrefix="1" applyFont="1" applyBorder="1" applyAlignment="1">
      <alignment horizontal="center"/>
    </xf>
    <xf numFmtId="0" fontId="0" fillId="0" borderId="56" xfId="0" quotePrefix="1" applyBorder="1" applyAlignment="1">
      <alignment horizontal="center" wrapText="1"/>
    </xf>
    <xf numFmtId="0" fontId="2" fillId="2" borderId="57" xfId="0" applyFont="1" applyFill="1" applyBorder="1" applyAlignment="1">
      <alignment horizontal="center" wrapText="1"/>
    </xf>
    <xf numFmtId="9" fontId="3" fillId="0" borderId="57" xfId="0" applyNumberFormat="1" applyFont="1" applyBorder="1" applyAlignment="1">
      <alignment horizontal="center"/>
    </xf>
    <xf numFmtId="9" fontId="3" fillId="0" borderId="54" xfId="0" applyNumberFormat="1" applyFont="1" applyBorder="1" applyAlignment="1">
      <alignment horizontal="center"/>
    </xf>
    <xf numFmtId="9" fontId="3" fillId="0" borderId="56" xfId="0" applyNumberFormat="1" applyFont="1" applyBorder="1" applyAlignment="1">
      <alignment horizontal="center"/>
    </xf>
    <xf numFmtId="9" fontId="3" fillId="0" borderId="20" xfId="0" applyNumberFormat="1" applyFont="1" applyBorder="1" applyAlignment="1">
      <alignment horizontal="center"/>
    </xf>
    <xf numFmtId="9" fontId="3" fillId="0" borderId="35" xfId="0" applyNumberFormat="1" applyFont="1" applyBorder="1" applyAlignment="1">
      <alignment horizontal="center"/>
    </xf>
    <xf numFmtId="9" fontId="3" fillId="0" borderId="22" xfId="0" applyNumberFormat="1" applyFont="1" applyBorder="1" applyAlignment="1">
      <alignment horizontal="center"/>
    </xf>
    <xf numFmtId="0" fontId="0" fillId="0" borderId="48" xfId="0" quotePrefix="1" applyBorder="1" applyAlignment="1">
      <alignment horizontal="center" wrapText="1"/>
    </xf>
    <xf numFmtId="1" fontId="0" fillId="0" borderId="11" xfId="0" applyNumberFormat="1" applyBorder="1" applyAlignment="1">
      <alignment horizontal="right" vertical="center"/>
    </xf>
    <xf numFmtId="164" fontId="0" fillId="0" borderId="15" xfId="1" applyNumberFormat="1" applyFont="1" applyBorder="1" applyAlignment="1">
      <alignment horizontal="left"/>
    </xf>
    <xf numFmtId="164" fontId="0" fillId="0" borderId="34" xfId="1" applyNumberFormat="1" applyFont="1" applyBorder="1" applyAlignment="1">
      <alignment horizontal="left"/>
    </xf>
    <xf numFmtId="164" fontId="0" fillId="0" borderId="10" xfId="1" applyNumberFormat="1" applyFont="1" applyBorder="1" applyAlignment="1">
      <alignment horizontal="left"/>
    </xf>
    <xf numFmtId="0" fontId="0" fillId="0" borderId="19" xfId="0" quotePrefix="1" applyBorder="1" applyAlignment="1">
      <alignment horizontal="center" wrapText="1"/>
    </xf>
    <xf numFmtId="1" fontId="3" fillId="0" borderId="58" xfId="1" applyNumberFormat="1" applyFont="1" applyBorder="1" applyAlignment="1">
      <alignment horizontal="right"/>
    </xf>
    <xf numFmtId="9" fontId="3" fillId="3" borderId="59" xfId="1" applyFont="1" applyFill="1" applyBorder="1" applyAlignment="1">
      <alignment horizontal="center"/>
    </xf>
    <xf numFmtId="164" fontId="3" fillId="3" borderId="11" xfId="1" applyNumberFormat="1" applyFont="1" applyFill="1" applyBorder="1" applyAlignment="1">
      <alignment horizontal="center"/>
    </xf>
    <xf numFmtId="164" fontId="9" fillId="0" borderId="19" xfId="0" applyNumberFormat="1" applyFont="1" applyBorder="1" applyAlignment="1">
      <alignment horizontal="right"/>
    </xf>
    <xf numFmtId="164" fontId="3" fillId="7" borderId="24" xfId="0" applyNumberFormat="1" applyFont="1" applyFill="1" applyBorder="1" applyAlignment="1">
      <alignment horizontal="right"/>
    </xf>
    <xf numFmtId="164" fontId="9" fillId="0" borderId="17" xfId="0" applyNumberFormat="1" applyFont="1" applyBorder="1" applyAlignment="1">
      <alignment horizontal="right"/>
    </xf>
    <xf numFmtId="9" fontId="0" fillId="8" borderId="5" xfId="1" applyFont="1" applyFill="1" applyBorder="1" applyAlignment="1">
      <alignment horizontal="center"/>
    </xf>
    <xf numFmtId="164" fontId="0" fillId="0" borderId="19" xfId="0" applyNumberFormat="1" applyBorder="1" applyAlignment="1">
      <alignment horizontal="right" vertical="center"/>
    </xf>
    <xf numFmtId="164" fontId="0" fillId="0" borderId="19" xfId="1" applyNumberFormat="1" applyFont="1" applyBorder="1" applyAlignment="1">
      <alignment horizontal="right" vertical="center"/>
    </xf>
    <xf numFmtId="164" fontId="11" fillId="0" borderId="24" xfId="0" applyNumberFormat="1" applyFont="1" applyBorder="1" applyAlignment="1">
      <alignment horizontal="right"/>
    </xf>
    <xf numFmtId="164" fontId="0" fillId="0" borderId="17" xfId="0" applyNumberFormat="1" applyBorder="1" applyAlignment="1">
      <alignment horizontal="right"/>
    </xf>
    <xf numFmtId="164" fontId="0" fillId="7" borderId="17" xfId="0" applyNumberFormat="1" applyFill="1" applyBorder="1" applyAlignment="1">
      <alignment horizontal="right" vertical="center"/>
    </xf>
    <xf numFmtId="164" fontId="0" fillId="6" borderId="17" xfId="0" applyNumberFormat="1" applyFill="1" applyBorder="1" applyAlignment="1">
      <alignment horizontal="right" vertical="center"/>
    </xf>
    <xf numFmtId="164" fontId="0" fillId="4" borderId="17" xfId="0" applyNumberFormat="1" applyFill="1" applyBorder="1" applyAlignment="1">
      <alignment horizontal="right" vertical="center"/>
    </xf>
    <xf numFmtId="164" fontId="3" fillId="7" borderId="50" xfId="0" applyNumberFormat="1" applyFont="1" applyFill="1" applyBorder="1" applyAlignment="1">
      <alignment horizontal="center"/>
    </xf>
    <xf numFmtId="164" fontId="3" fillId="7" borderId="53" xfId="0" applyNumberFormat="1" applyFont="1" applyFill="1" applyBorder="1" applyAlignment="1">
      <alignment horizontal="center"/>
    </xf>
    <xf numFmtId="164" fontId="3" fillId="7" borderId="52" xfId="0" applyNumberFormat="1" applyFont="1" applyFill="1" applyBorder="1" applyAlignment="1">
      <alignment horizontal="center"/>
    </xf>
    <xf numFmtId="164" fontId="0" fillId="4" borderId="5" xfId="1" applyNumberFormat="1" applyFont="1" applyFill="1" applyBorder="1" applyAlignment="1">
      <alignment horizontal="center"/>
    </xf>
    <xf numFmtId="164" fontId="0" fillId="0" borderId="16" xfId="0" applyNumberFormat="1" applyBorder="1" applyAlignment="1">
      <alignment horizontal="center"/>
    </xf>
    <xf numFmtId="164" fontId="0" fillId="7" borderId="5" xfId="1" applyNumberFormat="1" applyFont="1" applyFill="1" applyBorder="1" applyAlignment="1">
      <alignment horizontal="center"/>
    </xf>
    <xf numFmtId="164" fontId="0" fillId="0" borderId="15" xfId="0" applyNumberFormat="1" applyBorder="1" applyAlignment="1">
      <alignment horizontal="center" vertical="center"/>
    </xf>
    <xf numFmtId="164" fontId="0" fillId="6" borderId="5" xfId="1" applyNumberFormat="1" applyFont="1" applyFill="1" applyBorder="1" applyAlignment="1">
      <alignment horizontal="center"/>
    </xf>
    <xf numFmtId="14" fontId="0" fillId="0" borderId="0" xfId="0" applyNumberFormat="1" applyAlignment="1">
      <alignment horizontal="right"/>
    </xf>
    <xf numFmtId="0" fontId="0" fillId="0" borderId="45" xfId="0" quotePrefix="1" applyBorder="1" applyAlignment="1">
      <alignment horizontal="left" wrapText="1"/>
    </xf>
    <xf numFmtId="0" fontId="0" fillId="0" borderId="10" xfId="0" quotePrefix="1" applyBorder="1" applyAlignment="1">
      <alignment horizontal="left" wrapText="1"/>
    </xf>
    <xf numFmtId="0" fontId="0" fillId="0" borderId="22" xfId="0" quotePrefix="1" applyBorder="1" applyAlignment="1">
      <alignment horizontal="left" wrapText="1"/>
    </xf>
    <xf numFmtId="0" fontId="5" fillId="0" borderId="0" xfId="0" applyFont="1" applyAlignment="1">
      <alignment horizontal="left" vertical="top" wrapText="1"/>
    </xf>
    <xf numFmtId="0" fontId="5" fillId="0" borderId="2" xfId="0" applyFont="1" applyBorder="1" applyAlignment="1">
      <alignment horizontal="left" vertical="top" wrapText="1"/>
    </xf>
    <xf numFmtId="0" fontId="5" fillId="0" borderId="36" xfId="0" applyFont="1" applyBorder="1" applyAlignment="1">
      <alignment horizontal="left" vertical="top" wrapText="1"/>
    </xf>
    <xf numFmtId="0" fontId="5" fillId="0" borderId="37" xfId="0" applyFont="1" applyBorder="1" applyAlignment="1">
      <alignment horizontal="left" vertical="top" wrapText="1"/>
    </xf>
    <xf numFmtId="0" fontId="5" fillId="0" borderId="1" xfId="0" applyFont="1" applyBorder="1" applyAlignment="1">
      <alignment horizontal="center" vertical="top" wrapText="1"/>
    </xf>
    <xf numFmtId="0" fontId="5" fillId="0" borderId="38" xfId="0" applyFont="1" applyBorder="1" applyAlignment="1">
      <alignment horizontal="center" vertical="top" wrapText="1"/>
    </xf>
  </cellXfs>
  <cellStyles count="2">
    <cellStyle name="Normal" xfId="0" builtinId="0"/>
    <cellStyle name="Percent" xfId="1" builtinId="5"/>
  </cellStyles>
  <dxfs count="0"/>
  <tableStyles count="0" defaultTableStyle="TableStyleMedium2" defaultPivotStyle="PivotStyleLight16"/>
  <colors>
    <mruColors>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104775</xdr:rowOff>
    </xdr:from>
    <xdr:to>
      <xdr:col>8</xdr:col>
      <xdr:colOff>561975</xdr:colOff>
      <xdr:row>26</xdr:row>
      <xdr:rowOff>142875</xdr:rowOff>
    </xdr:to>
    <xdr:sp macro="" textlink="">
      <xdr:nvSpPr>
        <xdr:cNvPr id="2" name="TextBox 1">
          <a:extLst>
            <a:ext uri="{FF2B5EF4-FFF2-40B4-BE49-F238E27FC236}">
              <a16:creationId xmlns:a16="http://schemas.microsoft.com/office/drawing/2014/main" id="{D2100107-BBEF-4DDB-8368-6B7FCBECD207}"/>
            </a:ext>
          </a:extLst>
        </xdr:cNvPr>
        <xdr:cNvSpPr txBox="1"/>
      </xdr:nvSpPr>
      <xdr:spPr>
        <a:xfrm>
          <a:off x="76200" y="104775"/>
          <a:ext cx="5362575" cy="499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a:pPr>
          <a:r>
            <a:rPr lang="en-US" sz="2400" b="1">
              <a:solidFill>
                <a:schemeClr val="dk1"/>
              </a:solidFill>
              <a:effectLst/>
              <a:latin typeface="+mn-lt"/>
              <a:ea typeface="+mn-ea"/>
              <a:cs typeface="+mn-cs"/>
            </a:rPr>
            <a:t>DISCLAIMER</a:t>
          </a:r>
        </a:p>
        <a:p>
          <a:pPr marL="0" marR="0" lvl="0" indent="0" defTabSz="914400" rtl="0" eaLnBrk="1" fontAlgn="auto" latinLnBrk="0" hangingPunct="1">
            <a:lnSpc>
              <a:spcPct val="100000"/>
            </a:lnSpc>
            <a:spcBef>
              <a:spcPts val="0"/>
            </a:spcBef>
            <a:spcAft>
              <a:spcPts val="0"/>
            </a:spcAft>
            <a:buClrTx/>
            <a:buSzTx/>
            <a:buFontTx/>
            <a:buNone/>
            <a:tabLst/>
            <a:defRPr/>
          </a:pPr>
          <a:endParaRPr lang="en-US" sz="240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2400">
              <a:solidFill>
                <a:schemeClr val="dk1"/>
              </a:solidFill>
              <a:effectLst/>
              <a:latin typeface="+mn-lt"/>
              <a:ea typeface="+mn-ea"/>
              <a:cs typeface="+mn-cs"/>
            </a:rPr>
            <a:t>The examples presented are for illustrative purposes to demonstrate acceptable mortality aggregation</a:t>
          </a:r>
          <a:r>
            <a:rPr lang="en-US" sz="2400" baseline="0">
              <a:solidFill>
                <a:schemeClr val="dk1"/>
              </a:solidFill>
              <a:effectLst/>
              <a:latin typeface="+mn-lt"/>
              <a:ea typeface="+mn-ea"/>
              <a:cs typeface="+mn-cs"/>
            </a:rPr>
            <a:t> </a:t>
          </a:r>
          <a:r>
            <a:rPr lang="en-US" sz="2400">
              <a:solidFill>
                <a:schemeClr val="dk1"/>
              </a:solidFill>
              <a:effectLst/>
              <a:latin typeface="+mn-lt"/>
              <a:ea typeface="+mn-ea"/>
              <a:cs typeface="+mn-cs"/>
            </a:rPr>
            <a:t>approaches under VM-20.  They are not intended to cover all complexities that may arise in practice.  Additional variations and other methods may be appropriate.  These examples are intended to illustrate general principles, not to be an exhaustive presentation of acceptable methods.</a:t>
          </a:r>
          <a:endParaRPr lang="en-US" sz="24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3810</xdr:rowOff>
    </xdr:from>
    <xdr:to>
      <xdr:col>10</xdr:col>
      <xdr:colOff>1628775</xdr:colOff>
      <xdr:row>22</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429634"/>
          <a:ext cx="9170334" cy="45569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a:t>In this example, a company has 12 mortality segments (shown in Columns 1 and 2).  Substandard business is not included in the analysis.  Since the mortality segments were subject to</a:t>
          </a:r>
          <a:r>
            <a:rPr lang="en-US" sz="1300" baseline="0"/>
            <a:t> similar underwriting, the company intends to aggregate all mortality experience and will use the aggregate credibility (100% as shown in blue) to determine the prescribed margins.  Note that when using a relativistic method (sometimes called "top down"), it is not necessary to calculate the credibility of each individual mortality segment.</a:t>
          </a:r>
        </a:p>
        <a:p>
          <a:endParaRPr lang="en-US" sz="1300" baseline="0"/>
        </a:p>
        <a:p>
          <a:r>
            <a:rPr lang="en-US" sz="1300" baseline="0"/>
            <a:t>The company intends to set its anticipated experience assumption as scalar multiples of the 2015 VBT RR Tables which were selected as the industry tables for the segments based on their RR Tool results.  Columns 3-6 show the tables indicated by the RR Tool, along with the expected claim amounts, actual claim amounts, and resulting A/E ratios.  </a:t>
          </a:r>
          <a:r>
            <a:rPr lang="en-US" sz="1300" b="1" u="sng" baseline="0">
              <a:solidFill>
                <a:schemeClr val="dk1"/>
              </a:solidFill>
              <a:effectLst/>
              <a:latin typeface="+mn-lt"/>
              <a:ea typeface="+mn-ea"/>
              <a:cs typeface="+mn-cs"/>
            </a:rPr>
            <a:t>The aggregate mortality experience is subdivided into mortality segments based on the expected relationships between the mortality experience for one segment vs. another (referred to as relativities).</a:t>
          </a:r>
          <a:r>
            <a:rPr lang="en-US" sz="1300" b="0" u="none" baseline="0">
              <a:solidFill>
                <a:schemeClr val="dk1"/>
              </a:solidFill>
              <a:effectLst/>
              <a:latin typeface="+mn-lt"/>
              <a:ea typeface="+mn-ea"/>
              <a:cs typeface="+mn-cs"/>
            </a:rPr>
            <a:t> </a:t>
          </a:r>
          <a:r>
            <a:rPr lang="en-US" sz="1300" b="0" u="none" baseline="0"/>
            <a:t> In this case, the RR tables as determined by the RR Tool give the structure of relativities between segments.  </a:t>
          </a:r>
        </a:p>
        <a:p>
          <a:endParaRPr lang="en-US" sz="1300" b="0" u="none" baseline="0"/>
        </a:p>
        <a:p>
          <a:r>
            <a:rPr lang="en-US" sz="1300" b="0" u="none" baseline="0"/>
            <a:t>Column 7 shows the aggregation level and Column 8 shows the A/E for the aggregate class.</a:t>
          </a:r>
        </a:p>
        <a:p>
          <a:endParaRPr lang="en-US" sz="1300" baseline="0"/>
        </a:p>
        <a:p>
          <a:r>
            <a:rPr lang="en-US" sz="1300" baseline="0"/>
            <a:t>Column 9 shows the final anticipated experience assumption, which is equal to the aggregate A/E ratio in Column 8 multiplied by the applicable RR tables in Column 3.</a:t>
          </a:r>
        </a:p>
        <a:p>
          <a:endParaRPr lang="en-US" sz="1300" baseline="0"/>
        </a:p>
        <a:p>
          <a:r>
            <a:rPr lang="en-US" sz="1300" baseline="0"/>
            <a:t>If a normalization step were performed, the normalization ratio would be 1.0, because the aggregate A/E is applied to each mortality segment and so the total expected claims must sum to the total actual claims.</a:t>
          </a:r>
        </a:p>
        <a:p>
          <a:endParaRPr lang="en-US" sz="1300" baseline="0"/>
        </a:p>
        <a:p>
          <a:r>
            <a:rPr lang="en-US" sz="1300" baseline="0"/>
            <a:t>Note that the company could have also done additional segmentation within the aggregate class, such as setting durational multipliers, as long as these more granular multipliers were determined using the full aggregate data set and conservation of deaths was still satisfied.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3810</xdr:rowOff>
    </xdr:from>
    <xdr:to>
      <xdr:col>10</xdr:col>
      <xdr:colOff>1628775</xdr:colOff>
      <xdr:row>25</xdr:row>
      <xdr:rowOff>219075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432435"/>
          <a:ext cx="11144250" cy="59112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a:t>In this example, a company has 12 mortality segments (shown in columns 1 and 2).  Substandard business is not included in the analysis.  The mortality segments were subject to</a:t>
          </a:r>
          <a:r>
            <a:rPr lang="en-US" sz="1300" baseline="0"/>
            <a:t> similar underwriting.  In this case, the company notes that smoker mortality has experienced higher A/E's than non-smoker.  The company intends to aggregate all smoker and all non-smoker mortality experience and will use the aggregate credibility for each of these two aggregation classes (100% for non-smoker and 85% for smoker as shown in blue) to determine the prescribed margins.  Note that when using a relativistic method (sometimes called "top down"), it is not necessary to calculate the credibility of each individual mortality segment.</a:t>
          </a:r>
        </a:p>
        <a:p>
          <a:endParaRPr lang="en-US" sz="1300" baseline="0"/>
        </a:p>
        <a:p>
          <a:r>
            <a:rPr lang="en-US" sz="1300" baseline="0"/>
            <a:t>The company intends to set its anticipated experience assumption as scalar multiples of the 2015 VBT RR Tables which were selected as the industry tables for the segments based on their RR Tool results.  Columns 3-6 show the tables indicated by the RR Tool, along with the expected claim amounts, actual claim amounts, and resulting A/E ratios.  </a:t>
          </a:r>
          <a:r>
            <a:rPr lang="en-US" sz="1300" b="1" u="sng" baseline="0">
              <a:solidFill>
                <a:schemeClr val="dk1"/>
              </a:solidFill>
              <a:effectLst/>
              <a:latin typeface="+mn-lt"/>
              <a:ea typeface="+mn-ea"/>
              <a:cs typeface="+mn-cs"/>
            </a:rPr>
            <a:t>The aggregate mortality experience is subdivided into mortality segments based on the expected relationships between the mortality experience for one segment vs. another (referred to as relativities).</a:t>
          </a:r>
          <a:r>
            <a:rPr lang="en-US" sz="1300" b="0" u="none" baseline="0">
              <a:solidFill>
                <a:schemeClr val="dk1"/>
              </a:solidFill>
              <a:effectLst/>
              <a:latin typeface="+mn-lt"/>
              <a:ea typeface="+mn-ea"/>
              <a:cs typeface="+mn-cs"/>
            </a:rPr>
            <a:t> </a:t>
          </a:r>
          <a:r>
            <a:rPr lang="en-US" sz="1300" b="0" u="none" baseline="0"/>
            <a:t> In this case, the RR tables as determined by the RR Tool give the structure of relativities between segments.  </a:t>
          </a:r>
        </a:p>
        <a:p>
          <a:endParaRPr lang="en-US" sz="1300" b="0" u="none" baseline="0"/>
        </a:p>
        <a:p>
          <a:r>
            <a:rPr lang="en-US" sz="1300" b="0" u="none" baseline="0"/>
            <a:t>Column 7 shows the aggregation level and Column 8 shows the A/E for the aggregate class.</a:t>
          </a:r>
        </a:p>
        <a:p>
          <a:endParaRPr lang="en-US" sz="1300" baseline="0"/>
        </a:p>
        <a:p>
          <a:r>
            <a:rPr lang="en-US" sz="1300" baseline="0"/>
            <a:t>Column 9 shows the final anticipated experience assumption, which is equal to the aggregate A/E ratio in Column 8 multiplied by the applicable RR tables in Column 3.</a:t>
          </a:r>
        </a:p>
        <a:p>
          <a:endParaRPr lang="en-US" sz="1300" baseline="0"/>
        </a:p>
        <a:p>
          <a:r>
            <a:rPr lang="en-US" sz="1300" baseline="0"/>
            <a:t>If a normalization step were performed, the normalization ratio would be 1.0, because the aggregate A/E for each aggregation class is applied to each mortality segment that is in that aggregation class and so the total expected claims must sum to the total actual claims.</a:t>
          </a:r>
        </a:p>
        <a:p>
          <a:endParaRPr lang="en-US" sz="1300" baseline="0"/>
        </a:p>
        <a:p>
          <a:r>
            <a:rPr lang="en-US" sz="1300" baseline="0"/>
            <a:t>In order to not grade to better industry tables than the anticipated experience for smoker, the company selects 102.6% of the smoker RR tables for both the company and industry mortality tables.</a:t>
          </a:r>
        </a:p>
        <a:p>
          <a:endParaRPr lang="en-US" sz="1300" baseline="0"/>
        </a:p>
        <a:p>
          <a:r>
            <a:rPr lang="en-US" sz="1300"/>
            <a:t>Note that the company could have also done additional segmentation within each of the aggregate classes, such as setting durational multipliers, as long as these more granular multipliers used within each aggregate class were determined using the full aggregate class data set and conservation of deaths was still satisfied.</a:t>
          </a:r>
        </a:p>
        <a:p>
          <a:endParaRPr lang="en-US" sz="13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3810</xdr:rowOff>
    </xdr:from>
    <xdr:to>
      <xdr:col>19</xdr:col>
      <xdr:colOff>1628775</xdr:colOff>
      <xdr:row>29</xdr:row>
      <xdr:rowOff>219075</xdr:rowOff>
    </xdr:to>
    <xdr:sp macro="" textlink="">
      <xdr:nvSpPr>
        <xdr:cNvPr id="2" name="TextBox 1">
          <a:extLst>
            <a:ext uri="{FF2B5EF4-FFF2-40B4-BE49-F238E27FC236}">
              <a16:creationId xmlns:a16="http://schemas.microsoft.com/office/drawing/2014/main" id="{DA35580B-5154-4352-B6E0-3D8019C8444B}"/>
            </a:ext>
          </a:extLst>
        </xdr:cNvPr>
        <xdr:cNvSpPr txBox="1"/>
      </xdr:nvSpPr>
      <xdr:spPr>
        <a:xfrm>
          <a:off x="0" y="432435"/>
          <a:ext cx="16040100" cy="61588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a:t>In this example, a company has 12 mortality segments (shown in columns 1 and 2).  Substandard business is not included in the analysis.  The mortality segments were subject to</a:t>
          </a:r>
          <a:r>
            <a:rPr lang="en-US" sz="1300" baseline="0"/>
            <a:t> similar underwriting.  However, the company notes that they have fully credible experience in each of the M/F S/NS pairings, and so the company chooses to aggregate mortality experience to the level of MNS, MSM, FNS, and FSM and will use the aggregate credibility for each of these four aggregation classes (100% in each case as shown in blue) to determine the prescribed margins.  Note that when using a relativistic method (sometimes called "top down"), it is not necessary to calculate the credibility of each individual mortality segment.</a:t>
          </a:r>
        </a:p>
        <a:p>
          <a:endParaRPr lang="en-US" sz="1300" baseline="0"/>
        </a:p>
        <a:p>
          <a:r>
            <a:rPr lang="en-US" sz="1300" baseline="0"/>
            <a:t>The company intends to set its anticipated experience assumption as scalar multiples of the 2015 VBT RR Tables which were selected as the industry tables for the segments based on their RR Tool results.  Columns 3-6 show the tables indicated by the RR Tool, along with the expected claim amounts, actual claim amounts, and resulting A/E ratios.  </a:t>
          </a:r>
          <a:r>
            <a:rPr lang="en-US" sz="1300" b="1" u="sng" baseline="0">
              <a:solidFill>
                <a:schemeClr val="dk1"/>
              </a:solidFill>
              <a:effectLst/>
              <a:latin typeface="+mn-lt"/>
              <a:ea typeface="+mn-ea"/>
              <a:cs typeface="+mn-cs"/>
            </a:rPr>
            <a:t>The aggregate mortality experience is subdivided into mortality segments based on the expected relationships between the mortality experience for one segment vs. another (referred to as relativities).</a:t>
          </a:r>
          <a:r>
            <a:rPr lang="en-US" sz="1300" b="0" u="none" baseline="0">
              <a:solidFill>
                <a:schemeClr val="dk1"/>
              </a:solidFill>
              <a:effectLst/>
              <a:latin typeface="+mn-lt"/>
              <a:ea typeface="+mn-ea"/>
              <a:cs typeface="+mn-cs"/>
            </a:rPr>
            <a:t> </a:t>
          </a:r>
          <a:r>
            <a:rPr lang="en-US" sz="1300" b="0" u="none" baseline="0"/>
            <a:t> These relativities will be applied to a base segment (given a level of aggregation, the choice of the base segment is arbitrary - all choices will give the same final result).  In this example, there are four base segments, identified in Column 8.  The A/Es for these segments are shown in green in Columns 6 and 9.  </a:t>
          </a:r>
        </a:p>
        <a:p>
          <a:endParaRPr lang="en-US" sz="1300" b="0" u="none" baseline="0"/>
        </a:p>
        <a:p>
          <a:r>
            <a:rPr lang="en-US" sz="1300" b="0" u="none" baseline="0"/>
            <a:t>Column 7 shows the aggregation level and Column 8 shows the selected base segment.</a:t>
          </a:r>
        </a:p>
        <a:p>
          <a:endParaRPr lang="en-US" sz="1300" baseline="0"/>
        </a:p>
        <a:p>
          <a:r>
            <a:rPr lang="en-US" sz="1300" baseline="0"/>
            <a:t>The expected relativity structure shown in Column 10 must come from a relevant, reliable, and credible external source, which in this case is from a reinsurer analysis using policies written under the same underwriting structure.  In practice, there may be alternative sources, such as industry data, affiliate data, or data from other products written by the company, depending on the mortality segments.   Note that the source of the data being external to the company's experience study data underlying their aggregate A/E for PBR is needed in particular to avoid the false aggregation shown in "Relativistic Method - Example 4".  Note that the relativities between classes are different than those implied by the RR Tool results.  This relativity structure is applied to the A/E for the base class to obtain the relativity-based A/E's shown in Column 11, which are then subject to normalization. This subdivides the aggregate mortality experience into mortality segments.</a:t>
          </a:r>
        </a:p>
        <a:p>
          <a:endParaRPr lang="en-US" sz="1300" baseline="0"/>
        </a:p>
        <a:p>
          <a:r>
            <a:rPr lang="en-US" sz="1300" baseline="0">
              <a:solidFill>
                <a:schemeClr val="dk1"/>
              </a:solidFill>
              <a:effectLst/>
              <a:latin typeface="+mn-lt"/>
              <a:ea typeface="+mn-ea"/>
              <a:cs typeface="+mn-cs"/>
            </a:rPr>
            <a:t>In Column 11, the A/E ratios are relative to the RR table for the base class, not the original RR table.  In the final step (Column 16), the A/E's will be translated back to the original RR table for each mortality segment.  For simplicity in this basic example, we treat the RR tables as scalar multiples of each other.  In actual practice, since the RR tables are not simple scalar multiples of one another, the expected claim amounts based on the RR tables and resulting relativity between the two would be derived based on the company's actual policy distribution.  This simplistic example assumes that the scaled expected claim amounts are E</a:t>
          </a:r>
          <a:r>
            <a:rPr lang="en-US" sz="1300" baseline="-25000">
              <a:solidFill>
                <a:schemeClr val="dk1"/>
              </a:solidFill>
              <a:effectLst/>
              <a:latin typeface="+mn-lt"/>
              <a:ea typeface="+mn-ea"/>
              <a:cs typeface="+mn-cs"/>
            </a:rPr>
            <a:t>S</a:t>
          </a:r>
          <a:r>
            <a:rPr lang="en-US" sz="1300" baseline="30000">
              <a:solidFill>
                <a:schemeClr val="dk1"/>
              </a:solidFill>
              <a:effectLst/>
              <a:latin typeface="+mn-lt"/>
              <a:ea typeface="+mn-ea"/>
              <a:cs typeface="+mn-cs"/>
            </a:rPr>
            <a:t>Scaled</a:t>
          </a:r>
          <a:r>
            <a:rPr lang="en-US" sz="1300" baseline="0">
              <a:solidFill>
                <a:schemeClr val="dk1"/>
              </a:solidFill>
              <a:effectLst/>
              <a:latin typeface="+mn-lt"/>
              <a:ea typeface="+mn-ea"/>
              <a:cs typeface="+mn-cs"/>
            </a:rPr>
            <a:t> = E</a:t>
          </a:r>
          <a:r>
            <a:rPr lang="en-US" sz="1300" baseline="-25000">
              <a:solidFill>
                <a:schemeClr val="dk1"/>
              </a:solidFill>
              <a:effectLst/>
              <a:latin typeface="+mn-lt"/>
              <a:ea typeface="+mn-ea"/>
              <a:cs typeface="+mn-cs"/>
            </a:rPr>
            <a:t>S</a:t>
          </a:r>
          <a:r>
            <a:rPr lang="en-US" sz="1300" baseline="0">
              <a:solidFill>
                <a:schemeClr val="dk1"/>
              </a:solidFill>
              <a:effectLst/>
              <a:latin typeface="+mn-lt"/>
              <a:ea typeface="+mn-ea"/>
              <a:cs typeface="+mn-cs"/>
            </a:rPr>
            <a:t> x (RR</a:t>
          </a:r>
          <a:r>
            <a:rPr lang="en-US" sz="1300" baseline="-25000">
              <a:solidFill>
                <a:schemeClr val="dk1"/>
              </a:solidFill>
              <a:effectLst/>
              <a:latin typeface="+mn-lt"/>
              <a:ea typeface="+mn-ea"/>
              <a:cs typeface="+mn-cs"/>
            </a:rPr>
            <a:t>B</a:t>
          </a:r>
          <a:r>
            <a:rPr lang="en-US" sz="1300" baseline="0">
              <a:solidFill>
                <a:schemeClr val="dk1"/>
              </a:solidFill>
              <a:effectLst/>
              <a:latin typeface="+mn-lt"/>
              <a:ea typeface="+mn-ea"/>
              <a:cs typeface="+mn-cs"/>
            </a:rPr>
            <a:t> / RR</a:t>
          </a:r>
          <a:r>
            <a:rPr lang="en-US" sz="1300" baseline="-25000">
              <a:solidFill>
                <a:schemeClr val="dk1"/>
              </a:solidFill>
              <a:effectLst/>
              <a:latin typeface="+mn-lt"/>
              <a:ea typeface="+mn-ea"/>
              <a:cs typeface="+mn-cs"/>
            </a:rPr>
            <a:t>S</a:t>
          </a:r>
          <a:r>
            <a:rPr lang="en-US" sz="1300" baseline="0">
              <a:solidFill>
                <a:schemeClr val="dk1"/>
              </a:solidFill>
              <a:effectLst/>
              <a:latin typeface="+mn-lt"/>
              <a:ea typeface="+mn-ea"/>
              <a:cs typeface="+mn-cs"/>
            </a:rPr>
            <a:t>), where E</a:t>
          </a:r>
          <a:r>
            <a:rPr lang="en-US" sz="1300" baseline="-25000">
              <a:solidFill>
                <a:schemeClr val="dk1"/>
              </a:solidFill>
              <a:effectLst/>
              <a:latin typeface="+mn-lt"/>
              <a:ea typeface="+mn-ea"/>
              <a:cs typeface="+mn-cs"/>
            </a:rPr>
            <a:t>S</a:t>
          </a:r>
          <a:r>
            <a:rPr lang="en-US" sz="1300" baseline="0">
              <a:solidFill>
                <a:schemeClr val="dk1"/>
              </a:solidFill>
              <a:effectLst/>
              <a:latin typeface="+mn-lt"/>
              <a:ea typeface="+mn-ea"/>
              <a:cs typeface="+mn-cs"/>
            </a:rPr>
            <a:t> represents the expected claim levels from Column 4 for the segment class,  RR</a:t>
          </a:r>
          <a:r>
            <a:rPr lang="en-US" sz="1300" baseline="-25000">
              <a:solidFill>
                <a:schemeClr val="dk1"/>
              </a:solidFill>
              <a:effectLst/>
              <a:latin typeface="+mn-lt"/>
              <a:ea typeface="+mn-ea"/>
              <a:cs typeface="+mn-cs"/>
            </a:rPr>
            <a:t>B</a:t>
          </a:r>
          <a:r>
            <a:rPr lang="en-US" sz="1300" baseline="0">
              <a:solidFill>
                <a:schemeClr val="dk1"/>
              </a:solidFill>
              <a:effectLst/>
              <a:latin typeface="+mn-lt"/>
              <a:ea typeface="+mn-ea"/>
              <a:cs typeface="+mn-cs"/>
            </a:rPr>
            <a:t> is the VBT relative risk level selected for the base class, and RR</a:t>
          </a:r>
          <a:r>
            <a:rPr lang="en-US" sz="1300" baseline="-25000">
              <a:solidFill>
                <a:schemeClr val="dk1"/>
              </a:solidFill>
              <a:effectLst/>
              <a:latin typeface="+mn-lt"/>
              <a:ea typeface="+mn-ea"/>
              <a:cs typeface="+mn-cs"/>
            </a:rPr>
            <a:t>S</a:t>
          </a:r>
          <a:r>
            <a:rPr lang="en-US" sz="1300" baseline="0">
              <a:solidFill>
                <a:schemeClr val="dk1"/>
              </a:solidFill>
              <a:effectLst/>
              <a:latin typeface="+mn-lt"/>
              <a:ea typeface="+mn-ea"/>
              <a:cs typeface="+mn-cs"/>
            </a:rPr>
            <a:t> is the VBT relative risk level selected for the segment class.  A</a:t>
          </a:r>
          <a:r>
            <a:rPr lang="en-US" sz="1300" baseline="-25000">
              <a:solidFill>
                <a:schemeClr val="dk1"/>
              </a:solidFill>
              <a:effectLst/>
              <a:latin typeface="+mn-lt"/>
              <a:ea typeface="+mn-ea"/>
              <a:cs typeface="+mn-cs"/>
            </a:rPr>
            <a:t>S</a:t>
          </a:r>
          <a:r>
            <a:rPr lang="en-US" sz="1300" baseline="0">
              <a:solidFill>
                <a:schemeClr val="dk1"/>
              </a:solidFill>
              <a:effectLst/>
              <a:latin typeface="+mn-lt"/>
              <a:ea typeface="+mn-ea"/>
              <a:cs typeface="+mn-cs"/>
            </a:rPr>
            <a:t>' shown in Column 12 is a derived theoretical, imputed "actual" that would result for the segment if the expected relativity structure from Column 10 held.  A</a:t>
          </a:r>
          <a:r>
            <a:rPr lang="en-US" sz="1300" baseline="-25000">
              <a:solidFill>
                <a:schemeClr val="dk1"/>
              </a:solidFill>
              <a:effectLst/>
              <a:latin typeface="+mn-lt"/>
              <a:ea typeface="+mn-ea"/>
              <a:cs typeface="+mn-cs"/>
            </a:rPr>
            <a:t>S</a:t>
          </a:r>
          <a:r>
            <a:rPr lang="en-US" sz="1300" baseline="0">
              <a:solidFill>
                <a:schemeClr val="dk1"/>
              </a:solidFill>
              <a:effectLst/>
              <a:latin typeface="+mn-lt"/>
              <a:ea typeface="+mn-ea"/>
              <a:cs typeface="+mn-cs"/>
            </a:rPr>
            <a:t>' = Relativity-Based A/E for the segment (shown in Column 11) x E</a:t>
          </a:r>
          <a:r>
            <a:rPr lang="en-US" sz="1300" baseline="-25000">
              <a:solidFill>
                <a:schemeClr val="dk1"/>
              </a:solidFill>
              <a:effectLst/>
              <a:latin typeface="+mn-lt"/>
              <a:ea typeface="+mn-ea"/>
              <a:cs typeface="+mn-cs"/>
            </a:rPr>
            <a:t>S</a:t>
          </a:r>
          <a:r>
            <a:rPr lang="en-US" sz="1300" baseline="30000">
              <a:solidFill>
                <a:schemeClr val="dk1"/>
              </a:solidFill>
              <a:effectLst/>
              <a:latin typeface="+mn-lt"/>
              <a:ea typeface="+mn-ea"/>
              <a:cs typeface="+mn-cs"/>
            </a:rPr>
            <a:t>Scaled</a:t>
          </a:r>
          <a:r>
            <a:rPr lang="en-US" sz="1300" baseline="0">
              <a:solidFill>
                <a:schemeClr val="dk1"/>
              </a:solidFill>
              <a:effectLst/>
              <a:latin typeface="+mn-lt"/>
              <a:ea typeface="+mn-ea"/>
              <a:cs typeface="+mn-cs"/>
            </a:rPr>
            <a:t> (derived using Columns 3 and 4).   </a:t>
          </a:r>
        </a:p>
        <a:p>
          <a:endParaRPr lang="en-US" sz="1300" baseline="0"/>
        </a:p>
        <a:p>
          <a:r>
            <a:rPr lang="en-US" sz="1300" baseline="0"/>
            <a:t>The normalization ratio is calculated to compare the aggregate actual claim amount subtotals shown in yellow in Column 5 to the relativity-based subtotals in Column 12, for each aggregate class.  The normalization ratio is applied to obtain the normalized Relativity-Based A/E's in Column 13.  Depending on the relativity structure selected, this step may or may not be needed.  In this case, it is needed.  In Examples 1 and 2, where the relativities were just based on the RR table structure, it was not needed.  A conservation of deaths demonstration is always required.  Columns 14 and 15 demonstrate that conservation of deaths is maintained and that the relativities remain unchanged after the Relativity-Based A/E ratios are normalized, as shown by comparing the numbers in yellow (the subtotals of Column 14 must equal the subtotals of Column 5 and Column 15 must equal Column 10).</a:t>
          </a:r>
        </a:p>
        <a:p>
          <a:endParaRPr lang="en-US" sz="1300" baseline="0"/>
        </a:p>
        <a:p>
          <a:r>
            <a:rPr lang="en-US" sz="1300" baseline="0"/>
            <a:t>The company's anticipated experience assumption shown in Column 16 is equal to the normalized A/E ratios (translated back to the original RR table to represent Normalized A</a:t>
          </a:r>
          <a:r>
            <a:rPr lang="en-US" sz="1300" baseline="-25000"/>
            <a:t>S</a:t>
          </a:r>
          <a:r>
            <a:rPr lang="en-US" sz="1300" baseline="0"/>
            <a:t>'/E</a:t>
          </a:r>
          <a:r>
            <a:rPr lang="en-US" sz="1300" baseline="-25000"/>
            <a:t>S</a:t>
          </a:r>
          <a:r>
            <a:rPr lang="en-US" sz="1300" baseline="0"/>
            <a:t>), multiplied by the applicable RR tables in Column 3.</a:t>
          </a:r>
        </a:p>
        <a:p>
          <a:endParaRPr lang="en-US" sz="1300" baseline="0"/>
        </a:p>
        <a:p>
          <a:r>
            <a:rPr lang="en-US" sz="1300" baseline="0"/>
            <a:t>Note that the company could have also done additional segmentation within each of the aggregate classes, such as setting durational multipliers, as long as these more granular multipliers used within each aggregate class were determined using the full aggregate class data set and conservation of deaths was still satisfied.</a:t>
          </a:r>
        </a:p>
        <a:p>
          <a:endParaRPr lang="en-US" sz="1300" baseline="0"/>
        </a:p>
        <a:p>
          <a:endParaRPr lang="en-US" sz="13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3810</xdr:rowOff>
    </xdr:from>
    <xdr:to>
      <xdr:col>19</xdr:col>
      <xdr:colOff>1628775</xdr:colOff>
      <xdr:row>29</xdr:row>
      <xdr:rowOff>219075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432435"/>
          <a:ext cx="15992475" cy="61588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a:t>This is an example</a:t>
          </a:r>
          <a:r>
            <a:rPr lang="en-US" sz="1300" baseline="0"/>
            <a:t> of a process constructed to look like Relativistic Method Aggregation, but is in fact just each mortality segment standing on its own.  That is, there is </a:t>
          </a:r>
          <a:r>
            <a:rPr lang="en-US" sz="1300" baseline="0">
              <a:solidFill>
                <a:srgbClr val="FF0000"/>
              </a:solidFill>
            </a:rPr>
            <a:t>no aggregation actually occurring </a:t>
          </a:r>
          <a:r>
            <a:rPr lang="en-US" sz="1300" baseline="0"/>
            <a:t>in the mortality rate setting, and so </a:t>
          </a:r>
          <a:r>
            <a:rPr lang="en-US" sz="1300" baseline="0">
              <a:solidFill>
                <a:srgbClr val="FF0000"/>
              </a:solidFill>
            </a:rPr>
            <a:t>no aggregation would be allowed</a:t>
          </a:r>
          <a:r>
            <a:rPr lang="en-US" sz="1300" baseline="0"/>
            <a:t> when calculating credibilities or sufficient data periods.</a:t>
          </a:r>
          <a:endParaRPr lang="en-US" sz="1300"/>
        </a:p>
        <a:p>
          <a:endParaRPr lang="en-US" sz="1300"/>
        </a:p>
        <a:p>
          <a:r>
            <a:rPr lang="en-US" sz="1300"/>
            <a:t>In this example, a company has 12 mortality segments (shown in columns 1 and 2).  Substandard business is not included in the analysis.  The mortality segments were subject to</a:t>
          </a:r>
          <a:r>
            <a:rPr lang="en-US" sz="1300" baseline="0"/>
            <a:t> similar underwriting.  However, the company notes that they have fully credible experience in each of the M/F S/NS pairings, and so the company chooses to "aggregate" mortality experience to the level of MNS, MSM, FNS, and FSM and would like to use the aggregate credibility for each of these four aggregation classes (100% in each case as shown in blue) to determine the prescribed margins.  Note that when using a relativistic method (sometimes called "top down"), it is not necessary to calculate the credibility of each individual mortality segment.</a:t>
          </a:r>
        </a:p>
        <a:p>
          <a:endParaRPr lang="en-US" sz="1300" baseline="0"/>
        </a:p>
        <a:p>
          <a:r>
            <a:rPr lang="en-US" sz="1300" baseline="0"/>
            <a:t>The company intends to set its anticipated experience assumption as scalar multiples of the 2015 VBT RR Tables which were selected as the industry tables for the segments based on their RR Tool results.  Columns 3-6 show the tables indicated by the RR Tool, along with the expected claim amounts, actual claim amounts, and resulting A/E ratios.  </a:t>
          </a:r>
          <a:r>
            <a:rPr lang="en-US" sz="1300" b="1" u="sng" baseline="0">
              <a:solidFill>
                <a:schemeClr val="dk1"/>
              </a:solidFill>
              <a:effectLst/>
              <a:latin typeface="+mn-lt"/>
              <a:ea typeface="+mn-ea"/>
              <a:cs typeface="+mn-cs"/>
            </a:rPr>
            <a:t>The aggregate mortality experience is subdivided into mortality segments based on the historical relativities of mortality experience, i.e. the historical A/E's, for one segment vs. another (referred to as relativities). </a:t>
          </a:r>
          <a:r>
            <a:rPr lang="en-US" sz="1300" b="1" u="sng" baseline="0">
              <a:solidFill>
                <a:srgbClr val="FF0000"/>
              </a:solidFill>
              <a:effectLst/>
              <a:latin typeface="+mn-lt"/>
              <a:ea typeface="+mn-ea"/>
              <a:cs typeface="+mn-cs"/>
            </a:rPr>
            <a:t> In fact, as we can plainly see at the end of the example, this results in no aggregation actually occurring.</a:t>
          </a:r>
          <a:r>
            <a:rPr lang="en-US" sz="1300" b="0" u="none" baseline="0">
              <a:solidFill>
                <a:srgbClr val="FF0000"/>
              </a:solidFill>
              <a:effectLst/>
              <a:latin typeface="+mn-lt"/>
              <a:ea typeface="+mn-ea"/>
              <a:cs typeface="+mn-cs"/>
            </a:rPr>
            <a:t> </a:t>
          </a:r>
          <a:r>
            <a:rPr lang="en-US" sz="1300" b="0" u="none" baseline="0">
              <a:solidFill>
                <a:srgbClr val="FF0000"/>
              </a:solidFill>
            </a:rPr>
            <a:t> </a:t>
          </a:r>
          <a:r>
            <a:rPr lang="en-US" sz="1300" b="0" u="none" baseline="0"/>
            <a:t>These relativities are applied to an anchor segment (given a level of aggregation, the choice of the anchor segment is arbitrary - all choices will give the same final result).  In this example, there are four anchor segments, identified in Column 8.  The A/Es for these segments are shown in green in Columns 6 and 9.  </a:t>
          </a:r>
        </a:p>
        <a:p>
          <a:endParaRPr lang="en-US" sz="1300" b="0" u="none" baseline="0"/>
        </a:p>
        <a:p>
          <a:r>
            <a:rPr lang="en-US" sz="1300" b="0" u="none" baseline="0"/>
            <a:t>Column 7 shows the aggregation level and Column 8 shows the selected anchor segment.</a:t>
          </a:r>
        </a:p>
        <a:p>
          <a:endParaRPr lang="en-US" sz="1300" baseline="0"/>
        </a:p>
        <a:p>
          <a:r>
            <a:rPr lang="en-US" sz="1300" baseline="0"/>
            <a:t>For valid mortality aggregation, the expected relativity structure shown in Column 10 must come from a relevant, reliable source external to the analysis, but in this case it was not.  This relativity structure is applied to the A/E for the anchor class to obtain the relativity-based A/E's shown in Column 11, which are then subject to normalization. </a:t>
          </a:r>
        </a:p>
        <a:p>
          <a:endParaRPr lang="en-US" sz="1300" baseline="0"/>
        </a:p>
        <a:p>
          <a:r>
            <a:rPr lang="en-US" sz="1300" baseline="0"/>
            <a:t>Column 12 shows expected claim amounts based on the A/E ratios developed in Column 11.  Note that in Column 11, these are now relative to the RR table for the anchor class, not the original RR table.  In the final step, the A/E's will be translated back to the original RR table for each mortality segment.  </a:t>
          </a:r>
          <a:r>
            <a:rPr lang="en-US" sz="1300" baseline="0">
              <a:solidFill>
                <a:schemeClr val="dk1"/>
              </a:solidFill>
              <a:effectLst/>
              <a:latin typeface="+mn-lt"/>
              <a:ea typeface="+mn-ea"/>
              <a:cs typeface="+mn-cs"/>
            </a:rPr>
            <a:t>For simplicity in this basic example, we treat the RR tables as scalar multiples of each other in Column 12 and Column 16.  In actual practice, since the RR tables are not simple scalar multiples of one another, the expected claim amounts based on the RR tables and resulting relativity between the two would be derived based on the company's policy distribution.  However, the simplistic example calculates the new expected claim amounts as E</a:t>
          </a:r>
          <a:r>
            <a:rPr lang="en-US" sz="1300" baseline="-25000">
              <a:solidFill>
                <a:schemeClr val="dk1"/>
              </a:solidFill>
              <a:effectLst/>
              <a:latin typeface="+mn-lt"/>
              <a:ea typeface="+mn-ea"/>
              <a:cs typeface="+mn-cs"/>
            </a:rPr>
            <a:t>S</a:t>
          </a:r>
          <a:r>
            <a:rPr lang="en-US" sz="1300" baseline="0">
              <a:solidFill>
                <a:schemeClr val="dk1"/>
              </a:solidFill>
              <a:effectLst/>
              <a:latin typeface="+mn-lt"/>
              <a:ea typeface="+mn-ea"/>
              <a:cs typeface="+mn-cs"/>
            </a:rPr>
            <a:t> x A'/E</a:t>
          </a:r>
          <a:r>
            <a:rPr lang="en-US" sz="1300" baseline="-25000">
              <a:solidFill>
                <a:schemeClr val="dk1"/>
              </a:solidFill>
              <a:effectLst/>
              <a:latin typeface="+mn-lt"/>
              <a:ea typeface="+mn-ea"/>
              <a:cs typeface="+mn-cs"/>
            </a:rPr>
            <a:t>B</a:t>
          </a:r>
          <a:r>
            <a:rPr lang="en-US" sz="1300" baseline="0">
              <a:solidFill>
                <a:schemeClr val="dk1"/>
              </a:solidFill>
              <a:effectLst/>
              <a:latin typeface="+mn-lt"/>
              <a:ea typeface="+mn-ea"/>
              <a:cs typeface="+mn-cs"/>
            </a:rPr>
            <a:t> x E</a:t>
          </a:r>
          <a:r>
            <a:rPr lang="en-US" sz="1300" baseline="-25000">
              <a:solidFill>
                <a:schemeClr val="dk1"/>
              </a:solidFill>
              <a:effectLst/>
              <a:latin typeface="+mn-lt"/>
              <a:ea typeface="+mn-ea"/>
              <a:cs typeface="+mn-cs"/>
            </a:rPr>
            <a:t>B</a:t>
          </a:r>
          <a:r>
            <a:rPr lang="en-US" sz="1300" baseline="0">
              <a:solidFill>
                <a:schemeClr val="dk1"/>
              </a:solidFill>
              <a:effectLst/>
              <a:latin typeface="+mn-lt"/>
              <a:ea typeface="+mn-ea"/>
              <a:cs typeface="+mn-cs"/>
            </a:rPr>
            <a:t>/E</a:t>
          </a:r>
          <a:r>
            <a:rPr lang="en-US" sz="1300" baseline="-25000">
              <a:solidFill>
                <a:schemeClr val="dk1"/>
              </a:solidFill>
              <a:effectLst/>
              <a:latin typeface="+mn-lt"/>
              <a:ea typeface="+mn-ea"/>
              <a:cs typeface="+mn-cs"/>
            </a:rPr>
            <a:t>S</a:t>
          </a:r>
          <a:r>
            <a:rPr lang="en-US" sz="1300" baseline="0">
              <a:solidFill>
                <a:schemeClr val="dk1"/>
              </a:solidFill>
              <a:effectLst/>
              <a:latin typeface="+mn-lt"/>
              <a:ea typeface="+mn-ea"/>
              <a:cs typeface="+mn-cs"/>
            </a:rPr>
            <a:t> =  A', where E</a:t>
          </a:r>
          <a:r>
            <a:rPr lang="en-US" sz="1300" baseline="-25000">
              <a:solidFill>
                <a:schemeClr val="dk1"/>
              </a:solidFill>
              <a:effectLst/>
              <a:latin typeface="+mn-lt"/>
              <a:ea typeface="+mn-ea"/>
              <a:cs typeface="+mn-cs"/>
            </a:rPr>
            <a:t>B</a:t>
          </a:r>
          <a:r>
            <a:rPr lang="en-US" sz="1300" baseline="0">
              <a:solidFill>
                <a:schemeClr val="dk1"/>
              </a:solidFill>
              <a:effectLst/>
              <a:latin typeface="+mn-lt"/>
              <a:ea typeface="+mn-ea"/>
              <a:cs typeface="+mn-cs"/>
            </a:rPr>
            <a:t> and E</a:t>
          </a:r>
          <a:r>
            <a:rPr lang="en-US" sz="1300" baseline="-25000">
              <a:solidFill>
                <a:schemeClr val="dk1"/>
              </a:solidFill>
              <a:effectLst/>
              <a:latin typeface="+mn-lt"/>
              <a:ea typeface="+mn-ea"/>
              <a:cs typeface="+mn-cs"/>
            </a:rPr>
            <a:t>S</a:t>
          </a:r>
          <a:r>
            <a:rPr lang="en-US" sz="1300" baseline="0">
              <a:solidFill>
                <a:schemeClr val="dk1"/>
              </a:solidFill>
              <a:effectLst/>
              <a:latin typeface="+mn-lt"/>
              <a:ea typeface="+mn-ea"/>
              <a:cs typeface="+mn-cs"/>
            </a:rPr>
            <a:t> represent expected claim levels for the anchor class RR table and given individual mortality segment RR table, respectively, and A' is a theoretical, imputed "actual" that would result if the RR structure from Column 10 held, based on the anchor A/E in Column 9.   Here A'=A and we see that Column 12 is equal to Column 5.  Again, this is because no aggregation is occurring.</a:t>
          </a:r>
          <a:endParaRPr lang="en-US" sz="1300" baseline="0"/>
        </a:p>
        <a:p>
          <a:endParaRPr lang="en-US" sz="1300" baseline="0"/>
        </a:p>
        <a:p>
          <a:r>
            <a:rPr lang="en-US" sz="1300" baseline="0"/>
            <a:t>The normalization ratio is  calculated to compare the total relativity-based expected claim amount against the aggregate actual claim amount shown in yellow, for each aggregate class.  There is no normalization needed to maintain conservation of deaths in this case, because no aggregation actually took place and each segment is just standing on its own.  Thus, each normalized A'/E</a:t>
          </a:r>
          <a:r>
            <a:rPr lang="en-US" sz="1300" baseline="-25000"/>
            <a:t>B</a:t>
          </a:r>
          <a:r>
            <a:rPr lang="en-US" sz="1300" baseline="0"/>
            <a:t> in Column 13 is identical to the corresponding RB A'/E</a:t>
          </a:r>
          <a:r>
            <a:rPr lang="en-US" sz="1300" baseline="-25000"/>
            <a:t>B</a:t>
          </a:r>
          <a:r>
            <a:rPr lang="en-US" sz="1300" baseline="0"/>
            <a:t> in Column 11.  Columns 14-15 demonstrate that conservation of deaths is maintained and that the relativities remain unchanged after the A'/E</a:t>
          </a:r>
          <a:r>
            <a:rPr lang="en-US" sz="1300" baseline="-25000"/>
            <a:t>B</a:t>
          </a:r>
          <a:r>
            <a:rPr lang="en-US" sz="1300" baseline="0"/>
            <a:t> ratios are normalized, as shown by comparing the numbers in yellow (the subtotals of Column 14 must equal the subtotals of Column 5).  Again, this was not necessary in this case because no change to individual mortality segments is being made.</a:t>
          </a:r>
        </a:p>
        <a:p>
          <a:endParaRPr lang="en-US" sz="1300" baseline="0"/>
        </a:p>
        <a:p>
          <a:r>
            <a:rPr lang="en-US" sz="1300" baseline="0"/>
            <a:t>The company's anticipated experience assumption shown in Column 16 </a:t>
          </a:r>
          <a:r>
            <a:rPr lang="en-US" sz="1300" baseline="0">
              <a:solidFill>
                <a:srgbClr val="FF0000"/>
              </a:solidFill>
            </a:rPr>
            <a:t>may not be used</a:t>
          </a:r>
          <a:r>
            <a:rPr lang="en-US" sz="1300" baseline="0"/>
            <a:t>. Despite having gone through many steps to arrive at these assumptions and even checking conservation of deaths, </a:t>
          </a:r>
          <a:r>
            <a:rPr lang="en-US" sz="1300" b="1" baseline="0"/>
            <a:t>we see that we have just gone through a circuitous route to arrive at the original A/E's for each individual mortality that we started with</a:t>
          </a:r>
          <a:r>
            <a:rPr lang="en-US" sz="1300" baseline="0"/>
            <a:t>.  Observe that Column 16 is identical to Column 6.  The company should instead follow Relativistic Method Example 3.</a:t>
          </a:r>
        </a:p>
      </xdr:txBody>
    </xdr:sp>
    <xdr:clientData/>
  </xdr:twoCellAnchor>
  <xdr:twoCellAnchor>
    <xdr:from>
      <xdr:col>16</xdr:col>
      <xdr:colOff>695325</xdr:colOff>
      <xdr:row>35</xdr:row>
      <xdr:rowOff>0</xdr:rowOff>
    </xdr:from>
    <xdr:to>
      <xdr:col>20</xdr:col>
      <xdr:colOff>361950</xdr:colOff>
      <xdr:row>48</xdr:row>
      <xdr:rowOff>0</xdr:rowOff>
    </xdr:to>
    <xdr:sp macro="" textlink="">
      <xdr:nvSpPr>
        <xdr:cNvPr id="3" name="&quot;No&quot; Symbol 2">
          <a:extLst>
            <a:ext uri="{FF2B5EF4-FFF2-40B4-BE49-F238E27FC236}">
              <a16:creationId xmlns:a16="http://schemas.microsoft.com/office/drawing/2014/main" id="{00000000-0008-0000-0300-000003000000}"/>
            </a:ext>
          </a:extLst>
        </xdr:cNvPr>
        <xdr:cNvSpPr/>
      </xdr:nvSpPr>
      <xdr:spPr>
        <a:xfrm>
          <a:off x="13506450" y="8362950"/>
          <a:ext cx="2914650" cy="3486150"/>
        </a:xfrm>
        <a:prstGeom prst="noSmoking">
          <a:avLst>
            <a:gd name="adj" fmla="val 1366"/>
          </a:avLst>
        </a:prstGeom>
        <a:solidFill>
          <a:srgbClr val="FF0000"/>
        </a:solidFill>
        <a:ln>
          <a:solidFill>
            <a:srgbClr val="C00000"/>
          </a:solidFill>
        </a:ln>
        <a:effectLst>
          <a:innerShdw blurRad="63500" dist="50800" dir="189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ln>
              <a:solidFill>
                <a:srgbClr val="FF0000"/>
              </a:solidFill>
            </a:ln>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7621</xdr:rowOff>
    </xdr:from>
    <xdr:to>
      <xdr:col>21</xdr:col>
      <xdr:colOff>927735</xdr:colOff>
      <xdr:row>20</xdr:row>
      <xdr:rowOff>38101</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0" y="419101"/>
          <a:ext cx="14178915" cy="32994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a:t>In this example, a company has 12 mortality segments (shown in columns 1 and 2).  Substandard business is not included in the analysis.  Since the segments were subject to</a:t>
          </a:r>
          <a:r>
            <a:rPr lang="en-US" sz="1300" baseline="0"/>
            <a:t> similar underwriting, the company intends to aggregate all mortality experience and will use the aggregate credibility (100% as shown in blue) to determine the prescribed margins.  When using a weighting method (sometimes called "bottom up"), the credibility of each individual mortality segment is needed and is used in the calculation.  </a:t>
          </a:r>
        </a:p>
        <a:p>
          <a:endParaRPr lang="en-US" sz="1300" baseline="0"/>
        </a:p>
        <a:p>
          <a:r>
            <a:rPr lang="en-US" sz="1300" baseline="0">
              <a:solidFill>
                <a:schemeClr val="dk1"/>
              </a:solidFill>
              <a:effectLst/>
              <a:latin typeface="+mn-lt"/>
              <a:ea typeface="+mn-ea"/>
              <a:cs typeface="+mn-cs"/>
            </a:rPr>
            <a:t>The company intends to set its anticipated experience assumption as scalar multiples of the 2015 VBT RR Tables which were selected as the industry tables for the segments based on their RR Tool results.  </a:t>
          </a:r>
          <a:r>
            <a:rPr lang="en-US" sz="1300" baseline="0"/>
            <a:t>Columns 3-6 show the tables indicated by the RR Tool, along with the expected claim amounts, actual claim amounts, and resulting A/E ratios.  </a:t>
          </a:r>
          <a:r>
            <a:rPr lang="en-US" sz="1300" b="1" u="sng" baseline="0">
              <a:solidFill>
                <a:schemeClr val="dk1"/>
              </a:solidFill>
              <a:effectLst/>
              <a:latin typeface="+mn-lt"/>
              <a:ea typeface="+mn-ea"/>
              <a:cs typeface="+mn-cs"/>
            </a:rPr>
            <a:t>A credibility weighting approach is used to adjust the experience of each mortality segment to reflect the aggregate company experience.</a:t>
          </a:r>
          <a:endParaRPr lang="en-US" sz="1300" b="1" u="sng" baseline="0"/>
        </a:p>
        <a:p>
          <a:endParaRPr lang="en-US" sz="1300" baseline="0"/>
        </a:p>
        <a:p>
          <a:r>
            <a:rPr lang="en-US" sz="1300" baseline="0"/>
            <a:t>Columns 7-11 show how credibility-weighted A/E ratios are calculated for all mortality segments using the mortality segment's A/E ratio, the mortality segment's credibility, and the aggregate class A/E.  Each mortality segment reflects its own experience, to the extent that it is credible.  For each mortality segment that is not fully credible, the aggregate A/E ratio informs and adjusts the segment's A/E ratio.  A segment with low credibility is, therefore, heavily influenced by the aggregate class A/E.  In contrast, a fully credible individual mortality segment is not at all affected by the aggregate class A/E.</a:t>
          </a:r>
        </a:p>
        <a:p>
          <a:endParaRPr lang="en-US" sz="1300" baseline="0"/>
        </a:p>
        <a:p>
          <a:r>
            <a:rPr lang="en-US" sz="1300" baseline="0"/>
            <a:t>Column 12 shows expected claim amounts based on the A/E ratios developed in Column 11.  A normalization ratio is then calculated to compare  the aggregate actual claim amount shown in yellow in Column 5 to the total expected claim amount in Column 12.  Columns 13-14 demonstrate that conservation of deaths is maintained, as shown by comparing the numbers in yellow.</a:t>
          </a:r>
        </a:p>
        <a:p>
          <a:endParaRPr lang="en-US" sz="1300" baseline="0"/>
        </a:p>
        <a:p>
          <a:r>
            <a:rPr lang="en-US" sz="1300" baseline="0"/>
            <a:t>The company's anticipated experience assumption is then equal to the normalized A/E ratios multiplied by the applicable 2015 VBT RR table, as shown in Column 15.</a:t>
          </a:r>
        </a:p>
        <a:p>
          <a:endParaRPr lang="en-US" sz="1300" baseline="0"/>
        </a:p>
        <a:p>
          <a:r>
            <a:rPr lang="en-US" sz="1300"/>
            <a:t>Note that the company could have also done additional segmentation within the aggregate class, such as setting durational multipliers, as long as these more granular multipliers were determined using the full aggregate data set and conservation of deaths was still satisfied.</a:t>
          </a:r>
        </a:p>
        <a:p>
          <a:endParaRPr lang="en-US" sz="13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7621</xdr:rowOff>
    </xdr:from>
    <xdr:to>
      <xdr:col>21</xdr:col>
      <xdr:colOff>927735</xdr:colOff>
      <xdr:row>19</xdr:row>
      <xdr:rowOff>38101</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436246"/>
          <a:ext cx="13186410" cy="3497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a:t>In this example, a company has 10 fully underwritten mortality segments and 4 simplified issue mortality segments (shown in columns 1 and 2).  Substandard business is not included in the analysis.  The company intends to aggregate the segments which were subject to</a:t>
          </a:r>
          <a:r>
            <a:rPr lang="en-US" sz="1300" baseline="0"/>
            <a:t> similar underwriting (all FUW together, all SI together - 100% credibility for FUW and 75% credibility for SI, as shown in blue) to determine the prescribed margins.  The FUW and SI segments are not all combined into one aggregate class, because they are subject to dissimilar underwriting.   When using a weighting method (sometimes called "bottom up"), the credibility of each individual mortality segment is needed and is used in the calculation.  </a:t>
          </a:r>
        </a:p>
        <a:p>
          <a:endParaRPr lang="en-US" sz="1300" baseline="0"/>
        </a:p>
        <a:p>
          <a:r>
            <a:rPr lang="en-US" sz="1300" baseline="0">
              <a:solidFill>
                <a:schemeClr val="dk1"/>
              </a:solidFill>
              <a:effectLst/>
              <a:latin typeface="+mn-lt"/>
              <a:ea typeface="+mn-ea"/>
              <a:cs typeface="+mn-cs"/>
            </a:rPr>
            <a:t>The company intends to set its anticipated experience assumption as scalar multiples of the 2015 VBT RR Tables which were selected as the industry tables for the segments based on their RR Tool results for FUW.  For SI, </a:t>
          </a:r>
          <a:r>
            <a:rPr kumimoji="0" lang="en-US" sz="1300" b="0" i="0" u="none" strike="noStrike" kern="0" cap="none" spc="0" normalizeH="0" baseline="0" noProof="0">
              <a:ln>
                <a:noFill/>
              </a:ln>
              <a:solidFill>
                <a:prstClr val="black"/>
              </a:solidFill>
              <a:effectLst/>
              <a:uLnTx/>
              <a:uFillTx/>
              <a:latin typeface="+mn-lt"/>
              <a:ea typeface="+mn-ea"/>
              <a:cs typeface="+mn-cs"/>
            </a:rPr>
            <a:t>the company intends to set its anticipated experience assumption as scalar multiples of the 2008 VBT LU tables.  </a:t>
          </a:r>
          <a:r>
            <a:rPr lang="en-US" sz="1300" baseline="0"/>
            <a:t>Columns 3-6 show the base tables selected, along with the expected claim amounts, actual claim amounts, and resulting A/E ratios.  </a:t>
          </a:r>
          <a:r>
            <a:rPr lang="en-US" sz="1300" b="1" u="sng" baseline="0">
              <a:solidFill>
                <a:schemeClr val="dk1"/>
              </a:solidFill>
              <a:effectLst/>
              <a:latin typeface="+mn-lt"/>
              <a:ea typeface="+mn-ea"/>
              <a:cs typeface="+mn-cs"/>
            </a:rPr>
            <a:t>A credibility weighting approach is used to adjust the experience of each mortality segment to reflect the aggregate experience for the FUW and SI classes.</a:t>
          </a:r>
          <a:endParaRPr lang="en-US" sz="1300" b="1" u="sng" baseline="0"/>
        </a:p>
        <a:p>
          <a:endParaRPr lang="en-US" sz="1300" baseline="0"/>
        </a:p>
        <a:p>
          <a:r>
            <a:rPr lang="en-US" sz="1300" baseline="0"/>
            <a:t>Columns 7-11 show how credibility-weighted A/E ratios are calculated for all mortality segments using the mortality segment's A/E ratio, the mortality segment's credibility, and the aggregate class A/E.   Each mortality segment reflects its own experience, to the extent that it is credible. For each mortality segment that is not fully credible, the aggregate A/E ratio informs and adjusts the segment's A/E ratio.  A segment with low credibility is, therefore, heavily influenced by the aggregate class A/E.  In contrast, a fully credible individual mortality segment is not at all affected by the aggregate class A/E.</a:t>
          </a:r>
        </a:p>
        <a:p>
          <a:endParaRPr lang="en-US" sz="1300" baseline="0"/>
        </a:p>
        <a:p>
          <a:r>
            <a:rPr lang="en-US" sz="1300" baseline="0"/>
            <a:t>Column 12 shows expected claim amounts based on the A/E ratios developed in Column 11.  A normalization ratio is then calculated to compare  the aggregate actual claim amount subtotalsshown in yellow in Column 5 to the total expected claim amount subtotals in Column 12.  Columns 13-14 demonstrate that conservation of deaths is maintained, as shown by comparing the numbers in yellow.</a:t>
          </a:r>
        </a:p>
        <a:p>
          <a:endParaRPr lang="en-US" sz="1300" baseline="0"/>
        </a:p>
        <a:p>
          <a:r>
            <a:rPr lang="en-US" sz="1300" baseline="0"/>
            <a:t>The company's anticipated experience assumption is then equal to the normalized A/E ratios multiplied by the applicable 2015 VBT RR table, as shown in Column 15.</a:t>
          </a:r>
        </a:p>
        <a:p>
          <a:endParaRPr lang="en-US" sz="1300" baseline="0"/>
        </a:p>
        <a:p>
          <a:r>
            <a:rPr lang="en-US" sz="1300"/>
            <a:t>Note that the company could have also done additional segmentation within each of the aggregate classes, such as setting durational multipliers, as long as these more granular multipliers used within each aggregate class were determined using the full aggregate class data set and conservation of deaths was still satisfied.</a:t>
          </a:r>
        </a:p>
        <a:p>
          <a:endParaRPr lang="en-US" sz="13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7621</xdr:rowOff>
    </xdr:from>
    <xdr:to>
      <xdr:col>22</xdr:col>
      <xdr:colOff>0</xdr:colOff>
      <xdr:row>23</xdr:row>
      <xdr:rowOff>169333</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0" y="441538"/>
          <a:ext cx="13800667" cy="52734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300"/>
            <a:t>This is an example that</a:t>
          </a:r>
          <a:r>
            <a:rPr lang="en-US" sz="1300" baseline="0"/>
            <a:t> looks similar to the Weighting Method in Example 5, but does not in fact use the aggregate mortality data to inform the individual mortality segment rates and so the company would not be permitted to use any aggregation when calculating credibilities or sufficient data periods.    That is, there is  </a:t>
          </a:r>
          <a:r>
            <a:rPr lang="en-US" sz="1300" baseline="0">
              <a:solidFill>
                <a:srgbClr val="FF0000"/>
              </a:solidFill>
            </a:rPr>
            <a:t>no aggregation actually occuring in the mortality rate setting</a:t>
          </a:r>
          <a:r>
            <a:rPr lang="en-US" sz="1300" baseline="0"/>
            <a:t>, and </a:t>
          </a:r>
          <a:r>
            <a:rPr lang="en-US" sz="1300" baseline="0">
              <a:solidFill>
                <a:srgbClr val="FF0000"/>
              </a:solidFill>
            </a:rPr>
            <a:t>so no aggregation would be allowed </a:t>
          </a:r>
          <a:r>
            <a:rPr lang="en-US" sz="1300" baseline="0"/>
            <a:t>when calculating credibilities or sufficient data periods.</a:t>
          </a:r>
        </a:p>
        <a:p>
          <a:endParaRPr lang="en-US" sz="1300"/>
        </a:p>
        <a:p>
          <a:r>
            <a:rPr lang="en-US" sz="1300"/>
            <a:t>In this example, a company has 12 mortality segments (shown in Columns 1 and 2).  Substandard business is  not included in the analysis.  Since the segments were subject to</a:t>
          </a:r>
          <a:r>
            <a:rPr lang="en-US" sz="1300" baseline="0"/>
            <a:t> similar underwriting, the company intends to "aggregate" all mortality experience and would like to use the aggregate credibility (100% as shown  in blue) to determine the prescribed margins.  When using a weighting method (sometimes called "bottom up"), the credibility of each individual mortality segment is needed and is used in the calculation..</a:t>
          </a:r>
        </a:p>
        <a:p>
          <a:r>
            <a:rPr lang="en-US" sz="1300" baseline="0"/>
            <a:t> </a:t>
          </a:r>
        </a:p>
        <a:p>
          <a:r>
            <a:rPr lang="en-US" sz="1300" baseline="0">
              <a:solidFill>
                <a:schemeClr val="dk1"/>
              </a:solidFill>
              <a:effectLst/>
              <a:latin typeface="+mn-lt"/>
              <a:ea typeface="+mn-ea"/>
              <a:cs typeface="+mn-cs"/>
            </a:rPr>
            <a:t>The company intends to set its anticipated experience assumption as scalar multiples of the 2015 VBT RR Tables which were selected as the industry tables for the segments based on their RR Tool results.  </a:t>
          </a:r>
          <a:r>
            <a:rPr lang="en-US" sz="1300" baseline="0"/>
            <a:t>Columns 3-6 show the tables indicated by the RR Tool, along with the expected claim amounts, actual claim amounts, and resulting A/E ratios.  </a:t>
          </a:r>
          <a:r>
            <a:rPr lang="en-US" sz="1300" b="1" u="sng" baseline="0">
              <a:solidFill>
                <a:schemeClr val="dk1"/>
              </a:solidFill>
              <a:effectLst/>
              <a:latin typeface="+mn-lt"/>
              <a:ea typeface="+mn-ea"/>
              <a:cs typeface="+mn-cs"/>
            </a:rPr>
            <a:t>A credibility weighting approach is used to adjust the experience of each mortality segment to reflect the complement experience. However, since the company has failed to use the aggregate experience as the complement experience but has instead used an external A/E (e.g., based on industry or reinsurer data), no mortality aggregation of the mortality segments  is in fact occurring.</a:t>
          </a:r>
          <a:endParaRPr lang="en-US" sz="1300" b="1" u="sng" baseline="0"/>
        </a:p>
        <a:p>
          <a:endParaRPr lang="en-US" sz="1300" baseline="0"/>
        </a:p>
        <a:p>
          <a:r>
            <a:rPr lang="en-US" sz="1300" baseline="0"/>
            <a:t>Columns 7-11 show how credibility-weighted A/E ratios are calculated for all mortality segments using the mortality segment's A/E ratio, the mortality segment's credibility, and the  external A/E.   Each mortality segment reflects its own experience, to the extent that it is credible.  For each mortality segment that is not fully credible, the external A/E ratio informs and adjusts the segment's A/E ratio, </a:t>
          </a:r>
          <a:r>
            <a:rPr lang="en-US" sz="1300" baseline="0">
              <a:solidFill>
                <a:srgbClr val="FF0000"/>
              </a:solidFill>
            </a:rPr>
            <a:t>but the aggregate A/E ratio (80.9%) does not</a:t>
          </a:r>
          <a:r>
            <a:rPr lang="en-US" sz="1300" baseline="0"/>
            <a:t>. Comparing to the correct Example 1, we see that low-credibility segments mostly reflect the external A/E rather than mostly reflecting the aggregate A/E.    A segment with low credibility is, therefore, heavily influenced by the external class A/E rather than the aggregate A/E.</a:t>
          </a:r>
        </a:p>
        <a:p>
          <a:endParaRPr lang="en-US" sz="1300" baseline="0"/>
        </a:p>
        <a:p>
          <a:r>
            <a:rPr lang="en-US" sz="1300" baseline="0"/>
            <a:t>Column 12 shows expected claim amounts based on the A/E ratios developed in Column 11.  A normalization ratio is then calculated to compare this total expected claim amount against the aggregate actual claim amount shown in yellow.  Columns 13-14 demonstrate that conservation of deaths is maintained, as shown by comparing the numbers in yellow. Despite the final conservation of deaths step, the individual mortality segments have not been informed by and made more credible based on the aggregate experience. </a:t>
          </a:r>
        </a:p>
        <a:p>
          <a:endParaRPr lang="en-US" sz="1300" baseline="0"/>
        </a:p>
        <a:p>
          <a:r>
            <a:rPr lang="en-US" sz="1300" baseline="0"/>
            <a:t>The company's anticipated experience assumption shown in Column 15 </a:t>
          </a:r>
          <a:r>
            <a:rPr lang="en-US" sz="1300" baseline="0">
              <a:solidFill>
                <a:srgbClr val="FF0000"/>
              </a:solidFill>
            </a:rPr>
            <a:t>may not be used</a:t>
          </a:r>
          <a:r>
            <a:rPr lang="en-US" sz="1300" baseline="0"/>
            <a:t>. The company should instead follow Weighting Method Example 5. </a:t>
          </a:r>
          <a:endParaRPr lang="en-US" sz="1300"/>
        </a:p>
      </xdr:txBody>
    </xdr:sp>
    <xdr:clientData/>
  </xdr:twoCellAnchor>
  <xdr:twoCellAnchor>
    <xdr:from>
      <xdr:col>17</xdr:col>
      <xdr:colOff>582084</xdr:colOff>
      <xdr:row>28</xdr:row>
      <xdr:rowOff>1174750</xdr:rowOff>
    </xdr:from>
    <xdr:to>
      <xdr:col>22</xdr:col>
      <xdr:colOff>412751</xdr:colOff>
      <xdr:row>43</xdr:row>
      <xdr:rowOff>10583</xdr:rowOff>
    </xdr:to>
    <xdr:sp macro="" textlink="">
      <xdr:nvSpPr>
        <xdr:cNvPr id="3" name="&quot;No&quot; Symbol 2">
          <a:extLst>
            <a:ext uri="{FF2B5EF4-FFF2-40B4-BE49-F238E27FC236}">
              <a16:creationId xmlns:a16="http://schemas.microsoft.com/office/drawing/2014/main" id="{00000000-0008-0000-0600-000003000000}"/>
            </a:ext>
          </a:extLst>
        </xdr:cNvPr>
        <xdr:cNvSpPr/>
      </xdr:nvSpPr>
      <xdr:spPr>
        <a:xfrm>
          <a:off x="11281834" y="6995583"/>
          <a:ext cx="2931584" cy="3958167"/>
        </a:xfrm>
        <a:prstGeom prst="noSmoking">
          <a:avLst>
            <a:gd name="adj" fmla="val 1553"/>
          </a:avLst>
        </a:prstGeom>
        <a:solidFill>
          <a:srgbClr val="FF0000"/>
        </a:solidFill>
        <a:ln>
          <a:solidFill>
            <a:srgbClr val="C00000"/>
          </a:solidFill>
        </a:ln>
        <a:effectLst>
          <a:innerShdw blurRad="63500" dist="50800" dir="189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ln>
              <a:solidFill>
                <a:srgbClr val="FF0000"/>
              </a:solidFill>
            </a:ln>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CD6CA-97BF-4545-B0CA-8E2C0EEF8BED}">
  <dimension ref="A1"/>
  <sheetViews>
    <sheetView tabSelected="1" workbookViewId="0"/>
  </sheetViews>
  <sheetFormatPr defaultRowHeight="15"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K45"/>
  <sheetViews>
    <sheetView showGridLines="0" zoomScaleNormal="100" workbookViewId="0">
      <selection activeCell="A2" sqref="A2"/>
    </sheetView>
  </sheetViews>
  <sheetFormatPr defaultRowHeight="15" x14ac:dyDescent="0.25"/>
  <cols>
    <col min="1" max="1" width="11.7109375" customWidth="1"/>
    <col min="2" max="2" width="19.85546875" style="1" customWidth="1"/>
    <col min="3" max="3" width="12.85546875" style="1" customWidth="1"/>
    <col min="4" max="4" width="17" style="1" customWidth="1"/>
    <col min="5" max="5" width="9.7109375" customWidth="1"/>
    <col min="6" max="6" width="7.140625" style="4" bestFit="1" customWidth="1"/>
    <col min="7" max="7" width="12.140625" style="4" customWidth="1"/>
    <col min="8" max="8" width="13.28515625" style="4" customWidth="1"/>
    <col min="9" max="9" width="6.7109375" customWidth="1"/>
    <col min="10" max="10" width="3.28515625" customWidth="1"/>
    <col min="11" max="11" width="24.7109375" customWidth="1"/>
  </cols>
  <sheetData>
    <row r="1" spans="1:11" ht="18.75" x14ac:dyDescent="0.3">
      <c r="A1" s="118" t="s">
        <v>185</v>
      </c>
      <c r="F1" s="6"/>
      <c r="K1" s="264">
        <v>43651</v>
      </c>
    </row>
    <row r="2" spans="1:11" x14ac:dyDescent="0.25">
      <c r="A2" s="3"/>
      <c r="F2" s="6"/>
    </row>
    <row r="3" spans="1:11" ht="20.100000000000001" customHeight="1" x14ac:dyDescent="0.25">
      <c r="A3" s="13"/>
      <c r="F3" s="6"/>
    </row>
    <row r="4" spans="1:11" ht="20.100000000000001" customHeight="1" x14ac:dyDescent="0.25">
      <c r="A4" s="13"/>
      <c r="F4" s="6"/>
    </row>
    <row r="5" spans="1:11" ht="20.100000000000001" customHeight="1" x14ac:dyDescent="0.25">
      <c r="A5" s="13"/>
      <c r="F5" s="6"/>
    </row>
    <row r="6" spans="1:11" ht="20.100000000000001" customHeight="1" x14ac:dyDescent="0.25">
      <c r="A6" s="13"/>
      <c r="F6" s="6"/>
    </row>
    <row r="7" spans="1:11" ht="20.100000000000001" customHeight="1" x14ac:dyDescent="0.25">
      <c r="A7" s="13"/>
      <c r="F7" s="6"/>
    </row>
    <row r="8" spans="1:11" ht="20.100000000000001" customHeight="1" x14ac:dyDescent="0.25">
      <c r="A8" s="13"/>
      <c r="F8" s="6"/>
    </row>
    <row r="9" spans="1:11" ht="20.100000000000001" customHeight="1" x14ac:dyDescent="0.25">
      <c r="A9" s="13"/>
      <c r="F9" s="6"/>
    </row>
    <row r="10" spans="1:11" ht="20.100000000000001" customHeight="1" x14ac:dyDescent="0.25">
      <c r="A10" s="13"/>
      <c r="F10" s="6"/>
    </row>
    <row r="11" spans="1:11" ht="20.100000000000001" customHeight="1" x14ac:dyDescent="0.25">
      <c r="A11" s="13"/>
      <c r="F11" s="6"/>
    </row>
    <row r="12" spans="1:11" ht="20.100000000000001" customHeight="1" x14ac:dyDescent="0.25">
      <c r="A12" s="13"/>
      <c r="F12" s="6"/>
    </row>
    <row r="13" spans="1:11" ht="20.100000000000001" customHeight="1" x14ac:dyDescent="0.25">
      <c r="A13" s="13"/>
      <c r="F13" s="6"/>
    </row>
    <row r="14" spans="1:11" ht="20.100000000000001" customHeight="1" x14ac:dyDescent="0.25">
      <c r="A14" s="13"/>
      <c r="F14" s="6"/>
    </row>
    <row r="15" spans="1:11" ht="20.100000000000001" customHeight="1" x14ac:dyDescent="0.25">
      <c r="A15" s="13"/>
      <c r="F15" s="6"/>
    </row>
    <row r="16" spans="1:11" ht="20.100000000000001" customHeight="1" x14ac:dyDescent="0.25">
      <c r="A16" s="13"/>
      <c r="F16" s="6"/>
    </row>
    <row r="17" spans="1:11" ht="20.100000000000001" customHeight="1" x14ac:dyDescent="0.25">
      <c r="A17" s="13"/>
      <c r="F17" s="6"/>
    </row>
    <row r="18" spans="1:11" ht="20.100000000000001" customHeight="1" x14ac:dyDescent="0.25">
      <c r="A18" s="13"/>
      <c r="F18" s="6"/>
    </row>
    <row r="19" spans="1:11" ht="20.100000000000001" customHeight="1" x14ac:dyDescent="0.25">
      <c r="A19" s="13"/>
      <c r="F19" s="6"/>
    </row>
    <row r="20" spans="1:11" ht="20.100000000000001" customHeight="1" x14ac:dyDescent="0.25">
      <c r="A20" s="13"/>
      <c r="F20" s="6"/>
    </row>
    <row r="21" spans="1:11" ht="20.100000000000001" customHeight="1" x14ac:dyDescent="0.25">
      <c r="A21" s="13"/>
      <c r="F21" s="6"/>
    </row>
    <row r="22" spans="1:11" ht="20.100000000000001" customHeight="1" x14ac:dyDescent="0.25">
      <c r="A22" s="13"/>
      <c r="F22" s="6"/>
    </row>
    <row r="23" spans="1:11" ht="20.100000000000001" customHeight="1" x14ac:dyDescent="0.25">
      <c r="A23" s="13"/>
      <c r="F23" s="6"/>
    </row>
    <row r="24" spans="1:11" x14ac:dyDescent="0.25">
      <c r="A24" s="95" t="s">
        <v>81</v>
      </c>
      <c r="B24" s="68"/>
      <c r="C24" s="69" t="s">
        <v>101</v>
      </c>
      <c r="D24" s="23"/>
      <c r="E24" s="24"/>
      <c r="F24" s="70"/>
      <c r="G24" s="82" t="s">
        <v>94</v>
      </c>
      <c r="H24" s="156" t="s">
        <v>3</v>
      </c>
      <c r="I24" s="67" t="s">
        <v>56</v>
      </c>
      <c r="J24" s="67"/>
      <c r="K24" s="72"/>
    </row>
    <row r="25" spans="1:11" x14ac:dyDescent="0.25">
      <c r="A25" s="116" t="s">
        <v>80</v>
      </c>
      <c r="B25" s="8"/>
      <c r="C25" s="5" t="s">
        <v>102</v>
      </c>
      <c r="F25" s="9"/>
      <c r="G25" s="152" t="s">
        <v>93</v>
      </c>
      <c r="H25" s="152" t="s">
        <v>99</v>
      </c>
      <c r="I25" s="3" t="s">
        <v>55</v>
      </c>
      <c r="K25" s="10"/>
    </row>
    <row r="26" spans="1:11" x14ac:dyDescent="0.25">
      <c r="A26" s="116"/>
      <c r="B26" s="8"/>
      <c r="C26" s="5" t="s">
        <v>103</v>
      </c>
      <c r="F26" s="9"/>
      <c r="G26" s="83"/>
      <c r="H26" s="152" t="s">
        <v>100</v>
      </c>
      <c r="I26" s="3"/>
      <c r="K26" s="10"/>
    </row>
    <row r="27" spans="1:11" x14ac:dyDescent="0.25">
      <c r="A27" s="37" t="s">
        <v>6</v>
      </c>
      <c r="B27" s="51" t="s">
        <v>7</v>
      </c>
      <c r="C27" s="42" t="s">
        <v>8</v>
      </c>
      <c r="D27" s="37" t="s">
        <v>9</v>
      </c>
      <c r="E27" s="37" t="s">
        <v>10</v>
      </c>
      <c r="F27" s="51" t="s">
        <v>11</v>
      </c>
      <c r="G27" s="84" t="s">
        <v>12</v>
      </c>
      <c r="H27" s="84" t="s">
        <v>13</v>
      </c>
      <c r="I27" s="103"/>
      <c r="J27" s="103"/>
      <c r="K27" s="111" t="s">
        <v>180</v>
      </c>
    </row>
    <row r="28" spans="1:11" ht="91.5" customHeight="1" x14ac:dyDescent="0.25">
      <c r="A28" s="35"/>
      <c r="B28" s="52"/>
      <c r="C28" s="86" t="s">
        <v>107</v>
      </c>
      <c r="D28" s="36" t="s">
        <v>189</v>
      </c>
      <c r="E28" s="35"/>
      <c r="F28" s="241" t="s">
        <v>176</v>
      </c>
      <c r="G28" s="157" t="s">
        <v>104</v>
      </c>
      <c r="H28" s="157" t="s">
        <v>105</v>
      </c>
      <c r="I28" s="199" t="s">
        <v>179</v>
      </c>
      <c r="J28" s="112"/>
      <c r="K28" s="113"/>
    </row>
    <row r="29" spans="1:11" s="7" customFormat="1" ht="60" x14ac:dyDescent="0.25">
      <c r="A29" s="15" t="s">
        <v>43</v>
      </c>
      <c r="B29" s="53" t="s">
        <v>42</v>
      </c>
      <c r="C29" s="48" t="s">
        <v>90</v>
      </c>
      <c r="D29" s="16" t="s">
        <v>217</v>
      </c>
      <c r="E29" s="16" t="s">
        <v>24</v>
      </c>
      <c r="F29" s="55" t="s">
        <v>23</v>
      </c>
      <c r="G29" s="85" t="s">
        <v>96</v>
      </c>
      <c r="H29" s="85" t="s">
        <v>41</v>
      </c>
      <c r="I29" s="109" t="s">
        <v>60</v>
      </c>
      <c r="J29" s="109"/>
      <c r="K29" s="110"/>
    </row>
    <row r="30" spans="1:11" ht="18" customHeight="1" x14ac:dyDescent="0.25">
      <c r="A30" s="17" t="s">
        <v>0</v>
      </c>
      <c r="B30" s="54" t="s">
        <v>27</v>
      </c>
      <c r="C30" s="49" t="s">
        <v>68</v>
      </c>
      <c r="D30" s="125">
        <v>200</v>
      </c>
      <c r="E30" s="126">
        <v>187</v>
      </c>
      <c r="F30" s="247">
        <f>E30/D30</f>
        <v>0.93500000000000005</v>
      </c>
      <c r="G30" s="132" t="s">
        <v>95</v>
      </c>
      <c r="H30" s="153">
        <f>$F$42</f>
        <v>0.97674816207898785</v>
      </c>
      <c r="I30" s="107">
        <f>H30</f>
        <v>0.97674816207898785</v>
      </c>
      <c r="J30" s="107" t="s">
        <v>61</v>
      </c>
      <c r="K30" s="108" t="str">
        <f t="shared" ref="K30:K41" si="0">"2015 VBT "&amp;C30&amp;" ALB"</f>
        <v>2015 VBT MNS RR 70 ALB</v>
      </c>
    </row>
    <row r="31" spans="1:11" ht="18" customHeight="1" x14ac:dyDescent="0.25">
      <c r="A31" s="17" t="s">
        <v>1</v>
      </c>
      <c r="B31" s="54" t="s">
        <v>28</v>
      </c>
      <c r="C31" s="49" t="s">
        <v>69</v>
      </c>
      <c r="D31" s="125">
        <v>484</v>
      </c>
      <c r="E31" s="126">
        <v>495</v>
      </c>
      <c r="F31" s="247">
        <f t="shared" ref="F31:F41" si="1">E31/D31</f>
        <v>1.0227272727272727</v>
      </c>
      <c r="G31" s="132" t="s">
        <v>95</v>
      </c>
      <c r="H31" s="153">
        <f t="shared" ref="H31:H41" si="2">$F$42</f>
        <v>0.97674816207898785</v>
      </c>
      <c r="I31" s="107">
        <f t="shared" ref="I31:I41" si="3">H31</f>
        <v>0.97674816207898785</v>
      </c>
      <c r="J31" s="107" t="s">
        <v>61</v>
      </c>
      <c r="K31" s="108" t="str">
        <f t="shared" si="0"/>
        <v>2015 VBT MNS RR 80 ALB</v>
      </c>
    </row>
    <row r="32" spans="1:11" ht="18" customHeight="1" x14ac:dyDescent="0.25">
      <c r="A32" s="17" t="s">
        <v>4</v>
      </c>
      <c r="B32" s="54" t="s">
        <v>29</v>
      </c>
      <c r="C32" s="49" t="s">
        <v>70</v>
      </c>
      <c r="D32" s="125">
        <v>533</v>
      </c>
      <c r="E32" s="126">
        <v>520</v>
      </c>
      <c r="F32" s="247">
        <f t="shared" si="1"/>
        <v>0.97560975609756095</v>
      </c>
      <c r="G32" s="132" t="s">
        <v>95</v>
      </c>
      <c r="H32" s="153">
        <f t="shared" si="2"/>
        <v>0.97674816207898785</v>
      </c>
      <c r="I32" s="107">
        <f t="shared" si="3"/>
        <v>0.97674816207898785</v>
      </c>
      <c r="J32" s="107" t="s">
        <v>61</v>
      </c>
      <c r="K32" s="108" t="str">
        <f t="shared" si="0"/>
        <v>2015 VBT MNS RR 90 ALB</v>
      </c>
    </row>
    <row r="33" spans="1:11" ht="18" customHeight="1" x14ac:dyDescent="0.25">
      <c r="A33" s="78" t="s">
        <v>5</v>
      </c>
      <c r="B33" s="79" t="s">
        <v>114</v>
      </c>
      <c r="C33" s="80" t="s">
        <v>71</v>
      </c>
      <c r="D33" s="128">
        <v>582</v>
      </c>
      <c r="E33" s="129">
        <v>563</v>
      </c>
      <c r="F33" s="251">
        <f t="shared" si="1"/>
        <v>0.96735395189003437</v>
      </c>
      <c r="G33" s="133" t="s">
        <v>95</v>
      </c>
      <c r="H33" s="154">
        <f t="shared" si="2"/>
        <v>0.97674816207898785</v>
      </c>
      <c r="I33" s="123">
        <f t="shared" si="3"/>
        <v>0.97674816207898785</v>
      </c>
      <c r="J33" s="123" t="s">
        <v>61</v>
      </c>
      <c r="K33" s="124" t="str">
        <f t="shared" si="0"/>
        <v>2015 VBT MNS RR 110 ALB</v>
      </c>
    </row>
    <row r="34" spans="1:11" ht="18" customHeight="1" x14ac:dyDescent="0.25">
      <c r="A34" s="74" t="s">
        <v>15</v>
      </c>
      <c r="B34" s="75" t="s">
        <v>30</v>
      </c>
      <c r="C34" s="76" t="s">
        <v>89</v>
      </c>
      <c r="D34" s="130">
        <v>525</v>
      </c>
      <c r="E34" s="131">
        <v>530</v>
      </c>
      <c r="F34" s="245">
        <f>E34/D34</f>
        <v>1.0095238095238095</v>
      </c>
      <c r="G34" s="134" t="s">
        <v>95</v>
      </c>
      <c r="H34" s="155">
        <f t="shared" si="2"/>
        <v>0.97674816207898785</v>
      </c>
      <c r="I34" s="121">
        <f t="shared" si="3"/>
        <v>0.97674816207898785</v>
      </c>
      <c r="J34" s="121" t="s">
        <v>61</v>
      </c>
      <c r="K34" s="122" t="str">
        <f t="shared" si="0"/>
        <v>2015 VBT MSM RR 100 ALB</v>
      </c>
    </row>
    <row r="35" spans="1:11" ht="18" customHeight="1" x14ac:dyDescent="0.25">
      <c r="A35" s="78" t="s">
        <v>16</v>
      </c>
      <c r="B35" s="79" t="s">
        <v>115</v>
      </c>
      <c r="C35" s="80" t="s">
        <v>73</v>
      </c>
      <c r="D35" s="128">
        <v>833</v>
      </c>
      <c r="E35" s="129">
        <v>801</v>
      </c>
      <c r="F35" s="251">
        <f t="shared" si="1"/>
        <v>0.96158463385354143</v>
      </c>
      <c r="G35" s="133" t="s">
        <v>95</v>
      </c>
      <c r="H35" s="154">
        <f t="shared" si="2"/>
        <v>0.97674816207898785</v>
      </c>
      <c r="I35" s="123">
        <f t="shared" si="3"/>
        <v>0.97674816207898785</v>
      </c>
      <c r="J35" s="123" t="s">
        <v>61</v>
      </c>
      <c r="K35" s="124" t="str">
        <f t="shared" si="0"/>
        <v>2015 VBT MSM RR 125 ALB</v>
      </c>
    </row>
    <row r="36" spans="1:11" ht="18" customHeight="1" x14ac:dyDescent="0.25">
      <c r="A36" s="74" t="s">
        <v>17</v>
      </c>
      <c r="B36" s="75" t="s">
        <v>31</v>
      </c>
      <c r="C36" s="76" t="s">
        <v>74</v>
      </c>
      <c r="D36" s="130">
        <v>175</v>
      </c>
      <c r="E36" s="131">
        <v>182</v>
      </c>
      <c r="F36" s="245">
        <f>E36/D36</f>
        <v>1.04</v>
      </c>
      <c r="G36" s="134" t="s">
        <v>95</v>
      </c>
      <c r="H36" s="155">
        <f t="shared" si="2"/>
        <v>0.97674816207898785</v>
      </c>
      <c r="I36" s="121">
        <f t="shared" si="3"/>
        <v>0.97674816207898785</v>
      </c>
      <c r="J36" s="121" t="s">
        <v>61</v>
      </c>
      <c r="K36" s="122" t="str">
        <f t="shared" si="0"/>
        <v>2015 VBT FNS RR 70 ALB</v>
      </c>
    </row>
    <row r="37" spans="1:11" ht="18" customHeight="1" x14ac:dyDescent="0.25">
      <c r="A37" s="17" t="s">
        <v>18</v>
      </c>
      <c r="B37" s="54" t="s">
        <v>32</v>
      </c>
      <c r="C37" s="49" t="s">
        <v>75</v>
      </c>
      <c r="D37" s="130">
        <v>335</v>
      </c>
      <c r="E37" s="126">
        <v>320</v>
      </c>
      <c r="F37" s="245">
        <f t="shared" ref="F37:F38" si="4">E37/D37</f>
        <v>0.95522388059701491</v>
      </c>
      <c r="G37" s="132" t="s">
        <v>95</v>
      </c>
      <c r="H37" s="153">
        <f t="shared" si="2"/>
        <v>0.97674816207898785</v>
      </c>
      <c r="I37" s="107">
        <f t="shared" si="3"/>
        <v>0.97674816207898785</v>
      </c>
      <c r="J37" s="107" t="s">
        <v>61</v>
      </c>
      <c r="K37" s="108" t="str">
        <f t="shared" si="0"/>
        <v>2015 VBT FNS RR 80 ALB</v>
      </c>
    </row>
    <row r="38" spans="1:11" ht="18" customHeight="1" x14ac:dyDescent="0.25">
      <c r="A38" s="17" t="s">
        <v>19</v>
      </c>
      <c r="B38" s="54" t="s">
        <v>33</v>
      </c>
      <c r="C38" s="49" t="s">
        <v>76</v>
      </c>
      <c r="D38" s="130">
        <v>425</v>
      </c>
      <c r="E38" s="126">
        <v>384</v>
      </c>
      <c r="F38" s="245">
        <f t="shared" si="4"/>
        <v>0.90352941176470591</v>
      </c>
      <c r="G38" s="132" t="s">
        <v>95</v>
      </c>
      <c r="H38" s="153">
        <f t="shared" si="2"/>
        <v>0.97674816207898785</v>
      </c>
      <c r="I38" s="107">
        <f t="shared" si="3"/>
        <v>0.97674816207898785</v>
      </c>
      <c r="J38" s="107" t="s">
        <v>61</v>
      </c>
      <c r="K38" s="108" t="str">
        <f t="shared" si="0"/>
        <v>2015 VBT FNS RR 90 ALB</v>
      </c>
    </row>
    <row r="39" spans="1:11" ht="18" customHeight="1" x14ac:dyDescent="0.25">
      <c r="A39" s="78" t="s">
        <v>20</v>
      </c>
      <c r="B39" s="79" t="s">
        <v>116</v>
      </c>
      <c r="C39" s="80" t="s">
        <v>77</v>
      </c>
      <c r="D39" s="128">
        <v>542</v>
      </c>
      <c r="E39" s="129">
        <v>531</v>
      </c>
      <c r="F39" s="251">
        <f>E39/D39</f>
        <v>0.97970479704797053</v>
      </c>
      <c r="G39" s="133" t="s">
        <v>95</v>
      </c>
      <c r="H39" s="154">
        <f t="shared" si="2"/>
        <v>0.97674816207898785</v>
      </c>
      <c r="I39" s="123">
        <f t="shared" si="3"/>
        <v>0.97674816207898785</v>
      </c>
      <c r="J39" s="123" t="s">
        <v>61</v>
      </c>
      <c r="K39" s="124" t="str">
        <f t="shared" si="0"/>
        <v>2015 VBT FNS RR 110 ALB</v>
      </c>
    </row>
    <row r="40" spans="1:11" ht="18" customHeight="1" x14ac:dyDescent="0.25">
      <c r="A40" s="74" t="s">
        <v>21</v>
      </c>
      <c r="B40" s="75" t="s">
        <v>34</v>
      </c>
      <c r="C40" s="76" t="s">
        <v>91</v>
      </c>
      <c r="D40" s="130">
        <v>490</v>
      </c>
      <c r="E40" s="131">
        <v>470</v>
      </c>
      <c r="F40" s="245">
        <f>E40/D40</f>
        <v>0.95918367346938771</v>
      </c>
      <c r="G40" s="134" t="s">
        <v>95</v>
      </c>
      <c r="H40" s="155">
        <f t="shared" si="2"/>
        <v>0.97674816207898785</v>
      </c>
      <c r="I40" s="121">
        <f t="shared" si="3"/>
        <v>0.97674816207898785</v>
      </c>
      <c r="J40" s="121" t="s">
        <v>61</v>
      </c>
      <c r="K40" s="122" t="str">
        <f t="shared" si="0"/>
        <v>2015 VBT FSM RR 100 ALB</v>
      </c>
    </row>
    <row r="41" spans="1:11" ht="18" customHeight="1" x14ac:dyDescent="0.25">
      <c r="A41" s="78" t="s">
        <v>22</v>
      </c>
      <c r="B41" s="79" t="s">
        <v>117</v>
      </c>
      <c r="C41" s="80" t="s">
        <v>92</v>
      </c>
      <c r="D41" s="128">
        <v>725</v>
      </c>
      <c r="E41" s="129">
        <v>730</v>
      </c>
      <c r="F41" s="251">
        <f t="shared" si="1"/>
        <v>1.0068965517241379</v>
      </c>
      <c r="G41" s="133" t="s">
        <v>95</v>
      </c>
      <c r="H41" s="154">
        <f t="shared" si="2"/>
        <v>0.97674816207898785</v>
      </c>
      <c r="I41" s="123">
        <f t="shared" si="3"/>
        <v>0.97674816207898785</v>
      </c>
      <c r="J41" s="123" t="s">
        <v>61</v>
      </c>
      <c r="K41" s="124" t="str">
        <f t="shared" si="0"/>
        <v>2015 VBT FSM RR 150 ALB</v>
      </c>
    </row>
    <row r="42" spans="1:11" s="11" customFormat="1" ht="30" x14ac:dyDescent="0.25">
      <c r="A42" s="87" t="s">
        <v>3</v>
      </c>
      <c r="B42" s="88" t="s">
        <v>38</v>
      </c>
      <c r="C42" s="89"/>
      <c r="D42" s="90">
        <f>SUM(D30:D41)</f>
        <v>5849</v>
      </c>
      <c r="E42" s="119">
        <f>SUM(E30:E41)</f>
        <v>5713</v>
      </c>
      <c r="F42" s="249">
        <f>E42/D42</f>
        <v>0.97674816207898785</v>
      </c>
      <c r="G42" s="91"/>
      <c r="H42" s="91"/>
      <c r="I42" s="93"/>
      <c r="J42" s="93"/>
      <c r="K42" s="94"/>
    </row>
    <row r="43" spans="1:11" ht="20.100000000000001" customHeight="1" x14ac:dyDescent="0.25">
      <c r="A43" s="22"/>
      <c r="B43" s="23"/>
      <c r="C43" s="23"/>
      <c r="D43" s="120" t="s">
        <v>67</v>
      </c>
      <c r="E43" s="135">
        <v>1</v>
      </c>
      <c r="F43" s="25"/>
      <c r="G43" s="25"/>
      <c r="H43" s="25"/>
      <c r="I43" s="24"/>
      <c r="J43" s="24"/>
      <c r="K43" s="26"/>
    </row>
    <row r="44" spans="1:11" ht="20.100000000000001" customHeight="1" x14ac:dyDescent="0.25">
      <c r="A44" s="160"/>
      <c r="D44" s="158"/>
      <c r="E44" s="159"/>
      <c r="K44" s="161"/>
    </row>
    <row r="45" spans="1:11" ht="20.100000000000001" customHeight="1" x14ac:dyDescent="0.25">
      <c r="A45" s="27"/>
      <c r="B45" s="28"/>
      <c r="C45" s="29"/>
      <c r="D45" s="28"/>
      <c r="E45" s="30"/>
      <c r="F45" s="31"/>
      <c r="G45" s="31"/>
      <c r="H45" s="29"/>
      <c r="I45" s="30"/>
      <c r="J45" s="30"/>
      <c r="K45" s="34"/>
    </row>
  </sheetData>
  <printOptions horizontalCentered="1"/>
  <pageMargins left="0" right="0" top="0.5" bottom="0" header="0.3" footer="0.3"/>
  <pageSetup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K51"/>
  <sheetViews>
    <sheetView showGridLines="0" zoomScaleNormal="100" workbookViewId="0">
      <selection activeCell="A2" sqref="A2"/>
    </sheetView>
  </sheetViews>
  <sheetFormatPr defaultRowHeight="15" x14ac:dyDescent="0.25"/>
  <cols>
    <col min="1" max="1" width="11.7109375" customWidth="1"/>
    <col min="2" max="2" width="19.85546875" style="1" customWidth="1"/>
    <col min="3" max="3" width="12.85546875" style="1" customWidth="1"/>
    <col min="4" max="4" width="17.42578125" style="1" customWidth="1"/>
    <col min="5" max="5" width="9.7109375" customWidth="1"/>
    <col min="6" max="6" width="7.140625" style="4" bestFit="1" customWidth="1"/>
    <col min="7" max="7" width="12.140625" style="4" customWidth="1"/>
    <col min="8" max="8" width="13.28515625" style="4" customWidth="1"/>
    <col min="9" max="9" width="7" customWidth="1"/>
    <col min="10" max="10" width="3.28515625" customWidth="1"/>
    <col min="11" max="11" width="24.7109375" customWidth="1"/>
  </cols>
  <sheetData>
    <row r="1" spans="1:11" ht="18.75" x14ac:dyDescent="0.3">
      <c r="A1" s="118" t="s">
        <v>186</v>
      </c>
      <c r="F1" s="6"/>
      <c r="K1" s="264">
        <f>'Relativistic Method - Example 1'!$K$1</f>
        <v>43651</v>
      </c>
    </row>
    <row r="2" spans="1:11" x14ac:dyDescent="0.25">
      <c r="A2" s="3"/>
      <c r="F2" s="6"/>
    </row>
    <row r="3" spans="1:11" ht="20.100000000000001" customHeight="1" x14ac:dyDescent="0.25">
      <c r="A3" s="13"/>
      <c r="F3" s="6"/>
    </row>
    <row r="4" spans="1:11" ht="20.100000000000001" customHeight="1" x14ac:dyDescent="0.25">
      <c r="A4" s="13"/>
      <c r="F4" s="6"/>
    </row>
    <row r="5" spans="1:11" ht="20.100000000000001" customHeight="1" x14ac:dyDescent="0.25">
      <c r="A5" s="13"/>
      <c r="F5" s="6"/>
    </row>
    <row r="6" spans="1:11" ht="20.100000000000001" customHeight="1" x14ac:dyDescent="0.25">
      <c r="A6" s="13"/>
      <c r="F6" s="6"/>
    </row>
    <row r="7" spans="1:11" ht="20.100000000000001" customHeight="1" x14ac:dyDescent="0.25">
      <c r="A7" s="13"/>
      <c r="F7" s="6"/>
    </row>
    <row r="8" spans="1:11" ht="20.100000000000001" customHeight="1" x14ac:dyDescent="0.25">
      <c r="A8" s="13"/>
      <c r="F8" s="6"/>
    </row>
    <row r="9" spans="1:11" ht="20.100000000000001" customHeight="1" x14ac:dyDescent="0.25">
      <c r="A9" s="13"/>
      <c r="F9" s="6"/>
    </row>
    <row r="10" spans="1:11" ht="20.100000000000001" customHeight="1" x14ac:dyDescent="0.25">
      <c r="A10" s="13"/>
      <c r="F10" s="6"/>
    </row>
    <row r="11" spans="1:11" ht="20.100000000000001" customHeight="1" x14ac:dyDescent="0.25">
      <c r="A11" s="13"/>
      <c r="F11" s="6"/>
    </row>
    <row r="12" spans="1:11" ht="20.100000000000001" customHeight="1" x14ac:dyDescent="0.25">
      <c r="A12" s="13"/>
      <c r="F12" s="6"/>
    </row>
    <row r="13" spans="1:11" ht="20.100000000000001" customHeight="1" x14ac:dyDescent="0.25">
      <c r="A13" s="13"/>
      <c r="F13" s="6"/>
    </row>
    <row r="14" spans="1:11" ht="20.100000000000001" customHeight="1" x14ac:dyDescent="0.25">
      <c r="A14" s="13"/>
      <c r="F14" s="6"/>
    </row>
    <row r="15" spans="1:11" ht="20.100000000000001" customHeight="1" x14ac:dyDescent="0.25">
      <c r="A15" s="13"/>
      <c r="F15" s="6"/>
    </row>
    <row r="16" spans="1:11" ht="20.100000000000001" customHeight="1" x14ac:dyDescent="0.25">
      <c r="A16" s="13"/>
      <c r="F16" s="6"/>
    </row>
    <row r="17" spans="1:11" ht="20.100000000000001" customHeight="1" x14ac:dyDescent="0.25">
      <c r="A17" s="13"/>
      <c r="F17" s="6"/>
    </row>
    <row r="18" spans="1:11" ht="20.100000000000001" customHeight="1" x14ac:dyDescent="0.25">
      <c r="A18" s="13"/>
      <c r="F18" s="6"/>
    </row>
    <row r="19" spans="1:11" ht="20.100000000000001" customHeight="1" x14ac:dyDescent="0.25">
      <c r="A19" s="13"/>
      <c r="F19" s="6"/>
    </row>
    <row r="20" spans="1:11" ht="20.100000000000001" customHeight="1" x14ac:dyDescent="0.25">
      <c r="A20" s="13"/>
      <c r="F20" s="6"/>
    </row>
    <row r="21" spans="1:11" ht="20.100000000000001" customHeight="1" x14ac:dyDescent="0.25">
      <c r="A21" s="13"/>
      <c r="F21" s="6"/>
    </row>
    <row r="22" spans="1:11" ht="20.100000000000001" customHeight="1" x14ac:dyDescent="0.25">
      <c r="A22" s="13"/>
      <c r="F22" s="6"/>
    </row>
    <row r="23" spans="1:11" ht="20.100000000000001" customHeight="1" x14ac:dyDescent="0.25">
      <c r="A23" s="13"/>
      <c r="F23" s="6"/>
    </row>
    <row r="24" spans="1:11" ht="20.100000000000001" customHeight="1" x14ac:dyDescent="0.25">
      <c r="A24" s="13"/>
      <c r="F24" s="6"/>
    </row>
    <row r="25" spans="1:11" ht="20.100000000000001" customHeight="1" x14ac:dyDescent="0.25">
      <c r="A25" s="13"/>
      <c r="F25" s="6"/>
    </row>
    <row r="26" spans="1:11" ht="20.100000000000001" customHeight="1" x14ac:dyDescent="0.25">
      <c r="A26" s="13"/>
      <c r="F26" s="6"/>
    </row>
    <row r="27" spans="1:11" x14ac:dyDescent="0.25">
      <c r="A27" s="95" t="s">
        <v>81</v>
      </c>
      <c r="B27" s="68"/>
      <c r="C27" s="69" t="s">
        <v>101</v>
      </c>
      <c r="D27" s="23"/>
      <c r="E27" s="24"/>
      <c r="F27" s="70"/>
      <c r="G27" s="82" t="s">
        <v>94</v>
      </c>
      <c r="H27" s="156" t="s">
        <v>3</v>
      </c>
      <c r="I27" s="67" t="s">
        <v>56</v>
      </c>
      <c r="J27" s="67"/>
      <c r="K27" s="72"/>
    </row>
    <row r="28" spans="1:11" x14ac:dyDescent="0.25">
      <c r="A28" s="116" t="s">
        <v>80</v>
      </c>
      <c r="B28" s="8"/>
      <c r="C28" s="5" t="s">
        <v>102</v>
      </c>
      <c r="F28" s="9"/>
      <c r="G28" s="152" t="s">
        <v>93</v>
      </c>
      <c r="H28" s="152" t="s">
        <v>99</v>
      </c>
      <c r="I28" s="3" t="s">
        <v>55</v>
      </c>
      <c r="K28" s="10"/>
    </row>
    <row r="29" spans="1:11" x14ac:dyDescent="0.25">
      <c r="A29" s="116"/>
      <c r="B29" s="8"/>
      <c r="C29" s="5" t="s">
        <v>103</v>
      </c>
      <c r="F29" s="9"/>
      <c r="G29" s="83"/>
      <c r="H29" s="152" t="s">
        <v>100</v>
      </c>
      <c r="I29" s="3"/>
      <c r="K29" s="10"/>
    </row>
    <row r="30" spans="1:11" x14ac:dyDescent="0.25">
      <c r="A30" s="37" t="s">
        <v>6</v>
      </c>
      <c r="B30" s="51" t="s">
        <v>7</v>
      </c>
      <c r="C30" s="42" t="s">
        <v>8</v>
      </c>
      <c r="D30" s="37" t="s">
        <v>9</v>
      </c>
      <c r="E30" s="37" t="s">
        <v>10</v>
      </c>
      <c r="F30" s="51" t="s">
        <v>11</v>
      </c>
      <c r="G30" s="84" t="s">
        <v>12</v>
      </c>
      <c r="H30" s="84" t="s">
        <v>13</v>
      </c>
      <c r="I30" s="103"/>
      <c r="J30" s="103"/>
      <c r="K30" s="111" t="s">
        <v>180</v>
      </c>
    </row>
    <row r="31" spans="1:11" ht="77.25" customHeight="1" x14ac:dyDescent="0.25">
      <c r="A31" s="35"/>
      <c r="B31" s="52"/>
      <c r="C31" s="86" t="s">
        <v>107</v>
      </c>
      <c r="D31" s="36" t="s">
        <v>189</v>
      </c>
      <c r="E31" s="35"/>
      <c r="F31" s="241" t="s">
        <v>176</v>
      </c>
      <c r="G31" s="157" t="s">
        <v>104</v>
      </c>
      <c r="H31" s="157" t="s">
        <v>105</v>
      </c>
      <c r="I31" s="199" t="s">
        <v>179</v>
      </c>
      <c r="J31" s="112"/>
      <c r="K31" s="113"/>
    </row>
    <row r="32" spans="1:11" s="7" customFormat="1" ht="60" x14ac:dyDescent="0.25">
      <c r="A32" s="15" t="s">
        <v>43</v>
      </c>
      <c r="B32" s="53" t="s">
        <v>42</v>
      </c>
      <c r="C32" s="48" t="s">
        <v>90</v>
      </c>
      <c r="D32" s="16" t="s">
        <v>217</v>
      </c>
      <c r="E32" s="16" t="s">
        <v>24</v>
      </c>
      <c r="F32" s="55" t="s">
        <v>23</v>
      </c>
      <c r="G32" s="85" t="s">
        <v>96</v>
      </c>
      <c r="H32" s="85" t="s">
        <v>41</v>
      </c>
      <c r="I32" s="109" t="s">
        <v>60</v>
      </c>
      <c r="J32" s="109"/>
      <c r="K32" s="110"/>
    </row>
    <row r="33" spans="1:11" ht="18" customHeight="1" x14ac:dyDescent="0.25">
      <c r="A33" s="17" t="s">
        <v>0</v>
      </c>
      <c r="B33" s="54" t="s">
        <v>27</v>
      </c>
      <c r="C33" s="49" t="s">
        <v>68</v>
      </c>
      <c r="D33" s="125">
        <v>200</v>
      </c>
      <c r="E33" s="126">
        <v>187</v>
      </c>
      <c r="F33" s="247">
        <f>E33/D33</f>
        <v>0.93500000000000005</v>
      </c>
      <c r="G33" s="132" t="s">
        <v>110</v>
      </c>
      <c r="H33" s="153">
        <f>$F$45</f>
        <v>0.9713064713064713</v>
      </c>
      <c r="I33" s="107">
        <f>H33</f>
        <v>0.9713064713064713</v>
      </c>
      <c r="J33" s="107" t="s">
        <v>61</v>
      </c>
      <c r="K33" s="108" t="str">
        <f t="shared" ref="K33:K44" si="0">"2015 VBT "&amp;C33&amp;" ALB"</f>
        <v>2015 VBT MNS RR 70 ALB</v>
      </c>
    </row>
    <row r="34" spans="1:11" ht="18" customHeight="1" x14ac:dyDescent="0.25">
      <c r="A34" s="17" t="s">
        <v>1</v>
      </c>
      <c r="B34" s="54" t="s">
        <v>28</v>
      </c>
      <c r="C34" s="49" t="s">
        <v>69</v>
      </c>
      <c r="D34" s="125">
        <v>484</v>
      </c>
      <c r="E34" s="126">
        <v>495</v>
      </c>
      <c r="F34" s="247">
        <f t="shared" ref="F34:F44" si="1">E34/D34</f>
        <v>1.0227272727272727</v>
      </c>
      <c r="G34" s="132" t="s">
        <v>110</v>
      </c>
      <c r="H34" s="153">
        <f t="shared" ref="H34:H36" si="2">$F$45</f>
        <v>0.9713064713064713</v>
      </c>
      <c r="I34" s="107">
        <f t="shared" ref="I34:I44" si="3">H34</f>
        <v>0.9713064713064713</v>
      </c>
      <c r="J34" s="107" t="s">
        <v>61</v>
      </c>
      <c r="K34" s="108" t="str">
        <f t="shared" si="0"/>
        <v>2015 VBT MNS RR 80 ALB</v>
      </c>
    </row>
    <row r="35" spans="1:11" ht="18" customHeight="1" x14ac:dyDescent="0.25">
      <c r="A35" s="17" t="s">
        <v>4</v>
      </c>
      <c r="B35" s="54" t="s">
        <v>29</v>
      </c>
      <c r="C35" s="49" t="s">
        <v>70</v>
      </c>
      <c r="D35" s="125">
        <v>533</v>
      </c>
      <c r="E35" s="126">
        <v>520</v>
      </c>
      <c r="F35" s="247">
        <f t="shared" si="1"/>
        <v>0.97560975609756095</v>
      </c>
      <c r="G35" s="132" t="s">
        <v>110</v>
      </c>
      <c r="H35" s="153">
        <f t="shared" si="2"/>
        <v>0.9713064713064713</v>
      </c>
      <c r="I35" s="107">
        <f t="shared" si="3"/>
        <v>0.9713064713064713</v>
      </c>
      <c r="J35" s="107" t="s">
        <v>61</v>
      </c>
      <c r="K35" s="108" t="str">
        <f t="shared" si="0"/>
        <v>2015 VBT MNS RR 90 ALB</v>
      </c>
    </row>
    <row r="36" spans="1:11" ht="18" customHeight="1" x14ac:dyDescent="0.25">
      <c r="A36" s="78" t="s">
        <v>5</v>
      </c>
      <c r="B36" s="79" t="s">
        <v>114</v>
      </c>
      <c r="C36" s="80" t="s">
        <v>71</v>
      </c>
      <c r="D36" s="128">
        <v>582</v>
      </c>
      <c r="E36" s="129">
        <v>563</v>
      </c>
      <c r="F36" s="251">
        <f t="shared" si="1"/>
        <v>0.96735395189003437</v>
      </c>
      <c r="G36" s="133" t="s">
        <v>110</v>
      </c>
      <c r="H36" s="154">
        <f t="shared" si="2"/>
        <v>0.9713064713064713</v>
      </c>
      <c r="I36" s="123">
        <f t="shared" si="3"/>
        <v>0.9713064713064713</v>
      </c>
      <c r="J36" s="123" t="s">
        <v>61</v>
      </c>
      <c r="K36" s="124" t="str">
        <f t="shared" si="0"/>
        <v>2015 VBT MNS RR 110 ALB</v>
      </c>
    </row>
    <row r="37" spans="1:11" ht="18" customHeight="1" x14ac:dyDescent="0.25">
      <c r="A37" s="74" t="s">
        <v>15</v>
      </c>
      <c r="B37" s="75" t="s">
        <v>30</v>
      </c>
      <c r="C37" s="76" t="s">
        <v>89</v>
      </c>
      <c r="D37" s="130">
        <v>525</v>
      </c>
      <c r="E37" s="131">
        <v>545</v>
      </c>
      <c r="F37" s="245">
        <f>E37/D37</f>
        <v>1.0380952380952382</v>
      </c>
      <c r="G37" s="134" t="s">
        <v>111</v>
      </c>
      <c r="H37" s="155">
        <f>$F$46</f>
        <v>1.0260396424407308</v>
      </c>
      <c r="I37" s="121">
        <f t="shared" si="3"/>
        <v>1.0260396424407308</v>
      </c>
      <c r="J37" s="121" t="s">
        <v>61</v>
      </c>
      <c r="K37" s="122" t="str">
        <f t="shared" si="0"/>
        <v>2015 VBT MSM RR 100 ALB</v>
      </c>
    </row>
    <row r="38" spans="1:11" ht="18" customHeight="1" x14ac:dyDescent="0.25">
      <c r="A38" s="78" t="s">
        <v>16</v>
      </c>
      <c r="B38" s="79" t="s">
        <v>115</v>
      </c>
      <c r="C38" s="80" t="s">
        <v>73</v>
      </c>
      <c r="D38" s="128">
        <v>833</v>
      </c>
      <c r="E38" s="129">
        <v>850</v>
      </c>
      <c r="F38" s="251">
        <f t="shared" si="1"/>
        <v>1.0204081632653061</v>
      </c>
      <c r="G38" s="133" t="s">
        <v>111</v>
      </c>
      <c r="H38" s="154">
        <f>$F$46</f>
        <v>1.0260396424407308</v>
      </c>
      <c r="I38" s="123">
        <f t="shared" si="3"/>
        <v>1.0260396424407308</v>
      </c>
      <c r="J38" s="123" t="s">
        <v>61</v>
      </c>
      <c r="K38" s="124" t="str">
        <f t="shared" si="0"/>
        <v>2015 VBT MSM RR 125 ALB</v>
      </c>
    </row>
    <row r="39" spans="1:11" ht="18" customHeight="1" x14ac:dyDescent="0.25">
      <c r="A39" s="74" t="s">
        <v>17</v>
      </c>
      <c r="B39" s="75" t="s">
        <v>31</v>
      </c>
      <c r="C39" s="76" t="s">
        <v>74</v>
      </c>
      <c r="D39" s="130">
        <v>175</v>
      </c>
      <c r="E39" s="131">
        <v>182</v>
      </c>
      <c r="F39" s="245">
        <f>E39/D39</f>
        <v>1.04</v>
      </c>
      <c r="G39" s="132" t="s">
        <v>110</v>
      </c>
      <c r="H39" s="153">
        <f>$F$45</f>
        <v>0.9713064713064713</v>
      </c>
      <c r="I39" s="121">
        <f t="shared" si="3"/>
        <v>0.9713064713064713</v>
      </c>
      <c r="J39" s="121" t="s">
        <v>61</v>
      </c>
      <c r="K39" s="122" t="str">
        <f t="shared" si="0"/>
        <v>2015 VBT FNS RR 70 ALB</v>
      </c>
    </row>
    <row r="40" spans="1:11" ht="18" customHeight="1" x14ac:dyDescent="0.25">
      <c r="A40" s="17" t="s">
        <v>18</v>
      </c>
      <c r="B40" s="54" t="s">
        <v>32</v>
      </c>
      <c r="C40" s="49" t="s">
        <v>75</v>
      </c>
      <c r="D40" s="130">
        <v>335</v>
      </c>
      <c r="E40" s="126">
        <v>320</v>
      </c>
      <c r="F40" s="245">
        <f t="shared" ref="F40:F41" si="4">E40/D40</f>
        <v>0.95522388059701491</v>
      </c>
      <c r="G40" s="132" t="s">
        <v>110</v>
      </c>
      <c r="H40" s="153">
        <f t="shared" ref="H40:H42" si="5">$F$45</f>
        <v>0.9713064713064713</v>
      </c>
      <c r="I40" s="107">
        <f t="shared" si="3"/>
        <v>0.9713064713064713</v>
      </c>
      <c r="J40" s="107" t="s">
        <v>61</v>
      </c>
      <c r="K40" s="108" t="str">
        <f t="shared" si="0"/>
        <v>2015 VBT FNS RR 80 ALB</v>
      </c>
    </row>
    <row r="41" spans="1:11" ht="18" customHeight="1" x14ac:dyDescent="0.25">
      <c r="A41" s="17" t="s">
        <v>19</v>
      </c>
      <c r="B41" s="54" t="s">
        <v>33</v>
      </c>
      <c r="C41" s="49" t="s">
        <v>76</v>
      </c>
      <c r="D41" s="130">
        <v>425</v>
      </c>
      <c r="E41" s="126">
        <v>384</v>
      </c>
      <c r="F41" s="245">
        <f t="shared" si="4"/>
        <v>0.90352941176470591</v>
      </c>
      <c r="G41" s="132" t="s">
        <v>110</v>
      </c>
      <c r="H41" s="153">
        <f t="shared" si="5"/>
        <v>0.9713064713064713</v>
      </c>
      <c r="I41" s="107">
        <f t="shared" si="3"/>
        <v>0.9713064713064713</v>
      </c>
      <c r="J41" s="107" t="s">
        <v>61</v>
      </c>
      <c r="K41" s="108" t="str">
        <f t="shared" si="0"/>
        <v>2015 VBT FNS RR 90 ALB</v>
      </c>
    </row>
    <row r="42" spans="1:11" ht="18" customHeight="1" x14ac:dyDescent="0.25">
      <c r="A42" s="78" t="s">
        <v>20</v>
      </c>
      <c r="B42" s="79" t="s">
        <v>116</v>
      </c>
      <c r="C42" s="80" t="s">
        <v>77</v>
      </c>
      <c r="D42" s="128">
        <v>542</v>
      </c>
      <c r="E42" s="129">
        <v>531</v>
      </c>
      <c r="F42" s="251">
        <f>E42/D42</f>
        <v>0.97970479704797053</v>
      </c>
      <c r="G42" s="133" t="s">
        <v>110</v>
      </c>
      <c r="H42" s="154">
        <f t="shared" si="5"/>
        <v>0.9713064713064713</v>
      </c>
      <c r="I42" s="123">
        <f t="shared" si="3"/>
        <v>0.9713064713064713</v>
      </c>
      <c r="J42" s="123" t="s">
        <v>61</v>
      </c>
      <c r="K42" s="124" t="str">
        <f t="shared" si="0"/>
        <v>2015 VBT FNS RR 110 ALB</v>
      </c>
    </row>
    <row r="43" spans="1:11" ht="18" customHeight="1" x14ac:dyDescent="0.25">
      <c r="A43" s="74" t="s">
        <v>21</v>
      </c>
      <c r="B43" s="75" t="s">
        <v>34</v>
      </c>
      <c r="C43" s="76" t="s">
        <v>91</v>
      </c>
      <c r="D43" s="130">
        <v>490</v>
      </c>
      <c r="E43" s="131">
        <v>500</v>
      </c>
      <c r="F43" s="245">
        <f>E43/D43</f>
        <v>1.0204081632653061</v>
      </c>
      <c r="G43" s="134" t="s">
        <v>111</v>
      </c>
      <c r="H43" s="155">
        <f>$F$46</f>
        <v>1.0260396424407308</v>
      </c>
      <c r="I43" s="121">
        <f t="shared" si="3"/>
        <v>1.0260396424407308</v>
      </c>
      <c r="J43" s="121" t="s">
        <v>61</v>
      </c>
      <c r="K43" s="122" t="str">
        <f t="shared" si="0"/>
        <v>2015 VBT FSM RR 100 ALB</v>
      </c>
    </row>
    <row r="44" spans="1:11" ht="18" customHeight="1" x14ac:dyDescent="0.25">
      <c r="A44" s="78" t="s">
        <v>22</v>
      </c>
      <c r="B44" s="79" t="s">
        <v>117</v>
      </c>
      <c r="C44" s="80" t="s">
        <v>92</v>
      </c>
      <c r="D44" s="128">
        <v>725</v>
      </c>
      <c r="E44" s="129">
        <v>745</v>
      </c>
      <c r="F44" s="251">
        <f t="shared" si="1"/>
        <v>1.0275862068965518</v>
      </c>
      <c r="G44" s="133" t="s">
        <v>111</v>
      </c>
      <c r="H44" s="154">
        <f>$F$46</f>
        <v>1.0260396424407308</v>
      </c>
      <c r="I44" s="123">
        <f t="shared" si="3"/>
        <v>1.0260396424407308</v>
      </c>
      <c r="J44" s="123" t="s">
        <v>61</v>
      </c>
      <c r="K44" s="124" t="str">
        <f t="shared" si="0"/>
        <v>2015 VBT FSM RR 150 ALB</v>
      </c>
    </row>
    <row r="45" spans="1:11" s="11" customFormat="1" x14ac:dyDescent="0.25">
      <c r="A45" s="87" t="s">
        <v>3</v>
      </c>
      <c r="B45" s="88" t="s">
        <v>108</v>
      </c>
      <c r="C45" s="89"/>
      <c r="D45" s="90">
        <f>SUM(D33:D36,D39:D42)</f>
        <v>3276</v>
      </c>
      <c r="E45" s="119">
        <f>SUM(E33:E36,E39:E42)</f>
        <v>3182</v>
      </c>
      <c r="F45" s="249">
        <f>E45/D45</f>
        <v>0.9713064713064713</v>
      </c>
      <c r="G45" s="91"/>
      <c r="H45" s="91"/>
      <c r="I45" s="93"/>
      <c r="J45" s="93"/>
      <c r="K45" s="94"/>
    </row>
    <row r="46" spans="1:11" s="11" customFormat="1" x14ac:dyDescent="0.25">
      <c r="A46" s="87" t="s">
        <v>3</v>
      </c>
      <c r="B46" s="88" t="s">
        <v>109</v>
      </c>
      <c r="C46" s="89"/>
      <c r="D46" s="90">
        <f>SUM(D37:D38,D43:D44)</f>
        <v>2573</v>
      </c>
      <c r="E46" s="119">
        <f>SUM(E37:E38,E43:E44)</f>
        <v>2640</v>
      </c>
      <c r="F46" s="250">
        <f>E46/D46</f>
        <v>1.0260396424407308</v>
      </c>
      <c r="G46" s="91"/>
      <c r="H46" s="91"/>
      <c r="I46" s="93"/>
      <c r="J46" s="93"/>
      <c r="K46" s="94"/>
    </row>
    <row r="47" spans="1:11" ht="20.100000000000001" customHeight="1" x14ac:dyDescent="0.25">
      <c r="A47" s="22"/>
      <c r="B47" s="23"/>
      <c r="C47" s="23"/>
      <c r="D47" s="120" t="s">
        <v>112</v>
      </c>
      <c r="E47" s="135">
        <v>1</v>
      </c>
      <c r="F47" s="25"/>
      <c r="G47" s="25"/>
      <c r="H47" s="25"/>
      <c r="I47" s="24"/>
      <c r="J47" s="24"/>
      <c r="K47" s="26"/>
    </row>
    <row r="48" spans="1:11" ht="20.100000000000001" customHeight="1" x14ac:dyDescent="0.25">
      <c r="A48" s="160"/>
      <c r="D48" s="158" t="s">
        <v>113</v>
      </c>
      <c r="E48" s="162">
        <v>0.85</v>
      </c>
      <c r="K48" s="161"/>
    </row>
    <row r="49" spans="1:11" ht="20.100000000000001" customHeight="1" x14ac:dyDescent="0.25">
      <c r="A49" s="160"/>
      <c r="D49" s="158"/>
      <c r="E49" s="166"/>
      <c r="K49" s="161"/>
    </row>
    <row r="50" spans="1:11" ht="20.100000000000001" customHeight="1" x14ac:dyDescent="0.25">
      <c r="A50" s="160"/>
      <c r="D50" s="158"/>
      <c r="E50" s="166"/>
      <c r="K50" s="161"/>
    </row>
    <row r="51" spans="1:11" ht="20.100000000000001" customHeight="1" x14ac:dyDescent="0.25">
      <c r="A51" s="27"/>
      <c r="B51" s="28"/>
      <c r="C51" s="28"/>
      <c r="D51" s="28"/>
      <c r="E51" s="28"/>
      <c r="F51" s="28"/>
      <c r="G51" s="28"/>
      <c r="H51" s="28"/>
      <c r="I51" s="30"/>
      <c r="J51" s="30"/>
      <c r="K51" s="34"/>
    </row>
  </sheetData>
  <printOptions horizontalCentered="1"/>
  <pageMargins left="0" right="0" top="0.5" bottom="0" header="0.3" footer="0.3"/>
  <pageSetup scale="6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T61"/>
  <sheetViews>
    <sheetView showGridLines="0" zoomScaleNormal="100" workbookViewId="0">
      <selection activeCell="A2" sqref="A2"/>
    </sheetView>
  </sheetViews>
  <sheetFormatPr defaultRowHeight="15" x14ac:dyDescent="0.25"/>
  <cols>
    <col min="1" max="1" width="11.7109375" customWidth="1"/>
    <col min="2" max="2" width="19.85546875" style="1" customWidth="1"/>
    <col min="3" max="3" width="12.85546875" style="1" customWidth="1"/>
    <col min="4" max="4" width="17.42578125" style="1" customWidth="1"/>
    <col min="5" max="5" width="9.7109375" customWidth="1"/>
    <col min="6" max="6" width="7.140625" style="4" bestFit="1" customWidth="1"/>
    <col min="7" max="9" width="12.140625" style="4" customWidth="1"/>
    <col min="10" max="10" width="2.140625" style="4" customWidth="1"/>
    <col min="11" max="11" width="13.28515625" style="4" customWidth="1"/>
    <col min="12" max="12" width="2.85546875" style="4" customWidth="1"/>
    <col min="13" max="13" width="13.28515625" style="4" customWidth="1"/>
    <col min="14" max="14" width="15" customWidth="1"/>
    <col min="15" max="15" width="14.7109375" style="4" customWidth="1"/>
    <col min="16" max="16" width="16.140625" style="4" customWidth="1"/>
    <col min="17" max="17" width="14.85546875" customWidth="1"/>
    <col min="18" max="18" width="7" customWidth="1"/>
    <col min="19" max="19" width="3.28515625" customWidth="1"/>
    <col min="20" max="20" width="24.7109375" customWidth="1"/>
  </cols>
  <sheetData>
    <row r="1" spans="1:20" ht="18.75" x14ac:dyDescent="0.3">
      <c r="A1" s="118" t="s">
        <v>219</v>
      </c>
      <c r="F1" s="6"/>
      <c r="T1" s="264">
        <f>'Relativistic Method - Example 1'!$K$1</f>
        <v>43651</v>
      </c>
    </row>
    <row r="2" spans="1:20" x14ac:dyDescent="0.25">
      <c r="A2" s="3"/>
      <c r="F2" s="6"/>
    </row>
    <row r="3" spans="1:20" ht="20.100000000000001" customHeight="1" x14ac:dyDescent="0.25">
      <c r="A3" s="13"/>
      <c r="F3" s="6"/>
    </row>
    <row r="4" spans="1:20" ht="20.100000000000001" customHeight="1" x14ac:dyDescent="0.25">
      <c r="A4" s="13"/>
      <c r="F4" s="6"/>
    </row>
    <row r="5" spans="1:20" ht="20.100000000000001" customHeight="1" x14ac:dyDescent="0.25">
      <c r="A5" s="13"/>
      <c r="F5" s="6"/>
    </row>
    <row r="6" spans="1:20" ht="20.100000000000001" customHeight="1" x14ac:dyDescent="0.25">
      <c r="A6" s="13"/>
      <c r="F6" s="6"/>
    </row>
    <row r="7" spans="1:20" ht="20.100000000000001" customHeight="1" x14ac:dyDescent="0.25">
      <c r="A7" s="13"/>
      <c r="F7" s="6"/>
    </row>
    <row r="8" spans="1:20" ht="20.100000000000001" customHeight="1" x14ac:dyDescent="0.25">
      <c r="A8" s="13"/>
      <c r="F8" s="6"/>
    </row>
    <row r="9" spans="1:20" ht="20.100000000000001" customHeight="1" x14ac:dyDescent="0.25">
      <c r="A9" s="13"/>
      <c r="F9" s="6"/>
    </row>
    <row r="10" spans="1:20" ht="20.100000000000001" customHeight="1" x14ac:dyDescent="0.25">
      <c r="A10" s="13"/>
      <c r="F10" s="6"/>
    </row>
    <row r="11" spans="1:20" ht="20.100000000000001" customHeight="1" x14ac:dyDescent="0.25">
      <c r="A11" s="13"/>
      <c r="F11" s="6"/>
    </row>
    <row r="12" spans="1:20" ht="20.100000000000001" customHeight="1" x14ac:dyDescent="0.25">
      <c r="A12" s="13"/>
      <c r="F12" s="6"/>
    </row>
    <row r="13" spans="1:20" ht="20.100000000000001" customHeight="1" x14ac:dyDescent="0.25">
      <c r="A13" s="13"/>
      <c r="F13" s="6"/>
    </row>
    <row r="14" spans="1:20" ht="20.100000000000001" customHeight="1" x14ac:dyDescent="0.25">
      <c r="A14" s="13"/>
      <c r="F14" s="6"/>
    </row>
    <row r="15" spans="1:20" ht="20.100000000000001" customHeight="1" x14ac:dyDescent="0.25">
      <c r="A15" s="13"/>
      <c r="F15" s="6"/>
    </row>
    <row r="16" spans="1:20" ht="20.100000000000001" customHeight="1" x14ac:dyDescent="0.25">
      <c r="A16" s="13"/>
      <c r="F16" s="6"/>
    </row>
    <row r="17" spans="1:20" ht="20.100000000000001" customHeight="1" x14ac:dyDescent="0.25">
      <c r="A17" s="13"/>
      <c r="F17" s="6"/>
    </row>
    <row r="18" spans="1:20" ht="20.100000000000001" customHeight="1" x14ac:dyDescent="0.25">
      <c r="A18" s="13"/>
      <c r="F18" s="6"/>
    </row>
    <row r="19" spans="1:20" ht="20.100000000000001" customHeight="1" x14ac:dyDescent="0.25">
      <c r="A19" s="13"/>
      <c r="F19" s="6"/>
    </row>
    <row r="20" spans="1:20" ht="20.100000000000001" customHeight="1" x14ac:dyDescent="0.25">
      <c r="A20" s="13"/>
      <c r="F20" s="6"/>
    </row>
    <row r="21" spans="1:20" ht="20.100000000000001" customHeight="1" x14ac:dyDescent="0.25">
      <c r="A21" s="13"/>
      <c r="F21" s="6"/>
    </row>
    <row r="22" spans="1:20" ht="20.100000000000001" customHeight="1" x14ac:dyDescent="0.25">
      <c r="A22" s="13"/>
      <c r="F22" s="6"/>
    </row>
    <row r="23" spans="1:20" ht="20.100000000000001" customHeight="1" x14ac:dyDescent="0.25">
      <c r="A23" s="13"/>
      <c r="F23" s="6"/>
    </row>
    <row r="24" spans="1:20" ht="20.100000000000001" customHeight="1" x14ac:dyDescent="0.25">
      <c r="A24" s="13"/>
      <c r="F24" s="6"/>
    </row>
    <row r="25" spans="1:20" ht="20.100000000000001" customHeight="1" x14ac:dyDescent="0.25">
      <c r="A25" s="13"/>
      <c r="F25" s="6"/>
    </row>
    <row r="26" spans="1:20" ht="20.100000000000001" customHeight="1" x14ac:dyDescent="0.25">
      <c r="A26" s="13"/>
      <c r="F26" s="6"/>
    </row>
    <row r="27" spans="1:20" ht="20.100000000000001" customHeight="1" x14ac:dyDescent="0.25">
      <c r="A27" s="13"/>
      <c r="F27" s="6"/>
    </row>
    <row r="28" spans="1:20" ht="20.100000000000001" customHeight="1" x14ac:dyDescent="0.25">
      <c r="A28" s="13"/>
      <c r="F28" s="6"/>
    </row>
    <row r="29" spans="1:20" ht="20.100000000000001" customHeight="1" x14ac:dyDescent="0.25">
      <c r="A29" s="13"/>
      <c r="F29" s="6"/>
    </row>
    <row r="30" spans="1:20" ht="20.100000000000001" customHeight="1" x14ac:dyDescent="0.25">
      <c r="A30" s="13"/>
      <c r="F30" s="6"/>
    </row>
    <row r="31" spans="1:20" ht="18.75" x14ac:dyDescent="0.35">
      <c r="A31" s="95" t="s">
        <v>81</v>
      </c>
      <c r="B31" s="68"/>
      <c r="C31" s="69" t="s">
        <v>101</v>
      </c>
      <c r="D31" s="23"/>
      <c r="E31" s="24"/>
      <c r="F31" s="70"/>
      <c r="G31" s="71" t="s">
        <v>94</v>
      </c>
      <c r="H31" s="196" t="s">
        <v>158</v>
      </c>
      <c r="I31" s="69" t="s">
        <v>198</v>
      </c>
      <c r="J31" s="69"/>
      <c r="K31" s="185"/>
      <c r="L31" s="185"/>
      <c r="M31" s="196"/>
      <c r="N31" s="67" t="s">
        <v>201</v>
      </c>
      <c r="O31" s="25"/>
      <c r="P31" s="25"/>
      <c r="Q31" s="72"/>
      <c r="R31" s="67" t="s">
        <v>56</v>
      </c>
      <c r="S31" s="67"/>
      <c r="T31" s="72"/>
    </row>
    <row r="32" spans="1:20" ht="18.75" x14ac:dyDescent="0.35">
      <c r="A32" s="116" t="s">
        <v>80</v>
      </c>
      <c r="B32" s="8"/>
      <c r="C32" s="5" t="s">
        <v>102</v>
      </c>
      <c r="F32" s="9"/>
      <c r="G32" s="189" t="s">
        <v>93</v>
      </c>
      <c r="H32" s="188" t="s">
        <v>164</v>
      </c>
      <c r="I32" s="5" t="s">
        <v>199</v>
      </c>
      <c r="J32" s="186"/>
      <c r="K32" s="186"/>
      <c r="L32" s="186"/>
      <c r="M32" s="188"/>
      <c r="N32" s="3" t="s">
        <v>200</v>
      </c>
      <c r="Q32" s="10"/>
      <c r="R32" s="3" t="s">
        <v>55</v>
      </c>
      <c r="T32" s="10"/>
    </row>
    <row r="33" spans="1:20" ht="18.75" x14ac:dyDescent="0.35">
      <c r="A33" s="116"/>
      <c r="B33" s="8"/>
      <c r="C33" s="5" t="s">
        <v>103</v>
      </c>
      <c r="F33" s="9"/>
      <c r="G33" s="12"/>
      <c r="H33" s="9"/>
      <c r="I33" s="5" t="s">
        <v>203</v>
      </c>
      <c r="K33" s="186"/>
      <c r="L33" s="186"/>
      <c r="M33" s="188"/>
      <c r="N33" s="3" t="s">
        <v>202</v>
      </c>
      <c r="Q33" s="10"/>
      <c r="R33" s="3"/>
      <c r="T33" s="10"/>
    </row>
    <row r="34" spans="1:20" x14ac:dyDescent="0.25">
      <c r="A34" s="37" t="s">
        <v>6</v>
      </c>
      <c r="B34" s="51" t="s">
        <v>7</v>
      </c>
      <c r="C34" s="42" t="s">
        <v>8</v>
      </c>
      <c r="D34" s="37" t="s">
        <v>9</v>
      </c>
      <c r="E34" s="37" t="s">
        <v>10</v>
      </c>
      <c r="F34" s="51" t="s">
        <v>11</v>
      </c>
      <c r="G34" s="227" t="s">
        <v>12</v>
      </c>
      <c r="H34" s="59" t="s">
        <v>13</v>
      </c>
      <c r="I34" s="215" t="s">
        <v>14</v>
      </c>
      <c r="J34" s="215"/>
      <c r="K34" s="42" t="s">
        <v>25</v>
      </c>
      <c r="L34" s="207"/>
      <c r="M34" s="59" t="s">
        <v>26</v>
      </c>
      <c r="N34" s="42" t="s">
        <v>35</v>
      </c>
      <c r="O34" s="37" t="s">
        <v>36</v>
      </c>
      <c r="P34" s="207" t="s">
        <v>37</v>
      </c>
      <c r="Q34" s="59" t="s">
        <v>168</v>
      </c>
      <c r="R34" s="103"/>
      <c r="S34" s="103"/>
      <c r="T34" s="111" t="s">
        <v>169</v>
      </c>
    </row>
    <row r="35" spans="1:20" ht="77.25" customHeight="1" x14ac:dyDescent="0.25">
      <c r="A35" s="35"/>
      <c r="B35" s="52"/>
      <c r="C35" s="86" t="s">
        <v>107</v>
      </c>
      <c r="D35" s="36" t="s">
        <v>189</v>
      </c>
      <c r="E35" s="35"/>
      <c r="F35" s="241" t="s">
        <v>176</v>
      </c>
      <c r="G35" s="228" t="s">
        <v>104</v>
      </c>
      <c r="H35" s="191" t="s">
        <v>210</v>
      </c>
      <c r="I35" s="216" t="s">
        <v>208</v>
      </c>
      <c r="J35" s="216"/>
      <c r="K35" s="86" t="s">
        <v>181</v>
      </c>
      <c r="L35" s="214"/>
      <c r="M35" s="191" t="s">
        <v>196</v>
      </c>
      <c r="N35" s="56" t="s">
        <v>212</v>
      </c>
      <c r="O35" s="36" t="s">
        <v>58</v>
      </c>
      <c r="P35" s="236" t="s">
        <v>170</v>
      </c>
      <c r="Q35" s="191" t="s">
        <v>214</v>
      </c>
      <c r="R35" s="265" t="s">
        <v>215</v>
      </c>
      <c r="S35" s="266"/>
      <c r="T35" s="267"/>
    </row>
    <row r="36" spans="1:20" s="7" customFormat="1" ht="63" x14ac:dyDescent="0.35">
      <c r="A36" s="15" t="s">
        <v>43</v>
      </c>
      <c r="B36" s="53" t="s">
        <v>42</v>
      </c>
      <c r="C36" s="48" t="s">
        <v>90</v>
      </c>
      <c r="D36" s="16" t="s">
        <v>218</v>
      </c>
      <c r="E36" s="16" t="s">
        <v>205</v>
      </c>
      <c r="F36" s="55" t="s">
        <v>23</v>
      </c>
      <c r="G36" s="229" t="s">
        <v>96</v>
      </c>
      <c r="H36" s="198" t="s">
        <v>206</v>
      </c>
      <c r="I36" s="213" t="s">
        <v>207</v>
      </c>
      <c r="J36" s="213" t="s">
        <v>45</v>
      </c>
      <c r="K36" s="213" t="s">
        <v>216</v>
      </c>
      <c r="L36" s="213" t="s">
        <v>47</v>
      </c>
      <c r="M36" s="198" t="s">
        <v>204</v>
      </c>
      <c r="N36" s="45" t="s">
        <v>211</v>
      </c>
      <c r="O36" s="45" t="s">
        <v>213</v>
      </c>
      <c r="P36" s="45" t="s">
        <v>197</v>
      </c>
      <c r="Q36" s="55" t="s">
        <v>209</v>
      </c>
      <c r="R36" s="109" t="s">
        <v>60</v>
      </c>
      <c r="S36" s="109"/>
      <c r="T36" s="110"/>
    </row>
    <row r="37" spans="1:20" ht="18" customHeight="1" x14ac:dyDescent="0.25">
      <c r="A37" s="17" t="s">
        <v>0</v>
      </c>
      <c r="B37" s="54" t="s">
        <v>27</v>
      </c>
      <c r="C37" s="49" t="s">
        <v>68</v>
      </c>
      <c r="D37" s="125">
        <v>1000</v>
      </c>
      <c r="E37" s="126">
        <v>952</v>
      </c>
      <c r="F37" s="247">
        <f>E37/D37</f>
        <v>0.95199999999999996</v>
      </c>
      <c r="G37" s="230" t="s">
        <v>154</v>
      </c>
      <c r="H37" s="233" t="s">
        <v>5</v>
      </c>
      <c r="I37" s="256">
        <f>$F$40</f>
        <v>0.96735395189003437</v>
      </c>
      <c r="J37" s="224" t="s">
        <v>45</v>
      </c>
      <c r="K37" s="200">
        <v>0.6</v>
      </c>
      <c r="L37" s="217" t="s">
        <v>47</v>
      </c>
      <c r="M37" s="220">
        <f>I37*K37</f>
        <v>0.58041237113402055</v>
      </c>
      <c r="N37" s="192">
        <f>M37*(D37*(TRIM(RIGHT($C$40,3))/TRIM(RIGHT(C37,3))))</f>
        <v>912.07658321060364</v>
      </c>
      <c r="O37" s="18">
        <f>M37*O$58</f>
        <v>0.60369475111614235</v>
      </c>
      <c r="P37" s="209">
        <f>N37*$O$58</f>
        <v>948.66318032536651</v>
      </c>
      <c r="Q37" s="203">
        <f>O37/O$40</f>
        <v>0.59999999999999987</v>
      </c>
      <c r="R37" s="238">
        <f>O37*(TRIM(RIGHT($C$40,3))/TRIM(RIGHT(C37,3)))</f>
        <v>0.94866318032536656</v>
      </c>
      <c r="S37" s="107" t="s">
        <v>61</v>
      </c>
      <c r="T37" s="108" t="str">
        <f t="shared" ref="T37:T48" si="0">"2015 VBT "&amp;C37&amp;" ALB"</f>
        <v>2015 VBT MNS RR 70 ALB</v>
      </c>
    </row>
    <row r="38" spans="1:20" ht="18" customHeight="1" x14ac:dyDescent="0.25">
      <c r="A38" s="17" t="s">
        <v>1</v>
      </c>
      <c r="B38" s="54" t="s">
        <v>28</v>
      </c>
      <c r="C38" s="49" t="s">
        <v>69</v>
      </c>
      <c r="D38" s="125">
        <v>2420</v>
      </c>
      <c r="E38" s="126">
        <v>2475</v>
      </c>
      <c r="F38" s="247">
        <f t="shared" ref="F38:F48" si="1">E38/D38</f>
        <v>1.0227272727272727</v>
      </c>
      <c r="G38" s="230" t="s">
        <v>154</v>
      </c>
      <c r="H38" s="233" t="s">
        <v>5</v>
      </c>
      <c r="I38" s="256">
        <f t="shared" ref="I38:I40" si="2">$F$40</f>
        <v>0.96735395189003437</v>
      </c>
      <c r="J38" s="224" t="s">
        <v>45</v>
      </c>
      <c r="K38" s="200">
        <v>0.7</v>
      </c>
      <c r="L38" s="217" t="s">
        <v>47</v>
      </c>
      <c r="M38" s="220">
        <f>I38*K38</f>
        <v>0.67714776632302398</v>
      </c>
      <c r="N38" s="192">
        <f>M38*(D38*(TRIM(RIGHT($C$40,3))/TRIM(RIGHT(C38,3))))</f>
        <v>2253.2091924398624</v>
      </c>
      <c r="O38" s="18">
        <f>M38*O$58</f>
        <v>0.70431054296883278</v>
      </c>
      <c r="P38" s="209">
        <f>N38*$O$58</f>
        <v>2343.5933317287913</v>
      </c>
      <c r="Q38" s="203">
        <f t="shared" ref="Q38:Q40" si="3">O38/O$40</f>
        <v>0.7</v>
      </c>
      <c r="R38" s="238">
        <f>O38*(TRIM(RIGHT($C$40,3))/TRIM(RIGHT(C38,3)))</f>
        <v>0.96842699658214504</v>
      </c>
      <c r="S38" s="107" t="s">
        <v>61</v>
      </c>
      <c r="T38" s="108" t="str">
        <f t="shared" si="0"/>
        <v>2015 VBT MNS RR 80 ALB</v>
      </c>
    </row>
    <row r="39" spans="1:20" ht="18" customHeight="1" x14ac:dyDescent="0.25">
      <c r="A39" s="17" t="s">
        <v>4</v>
      </c>
      <c r="B39" s="54" t="s">
        <v>29</v>
      </c>
      <c r="C39" s="49" t="s">
        <v>70</v>
      </c>
      <c r="D39" s="125">
        <v>2665</v>
      </c>
      <c r="E39" s="126">
        <v>2600</v>
      </c>
      <c r="F39" s="247">
        <f t="shared" si="1"/>
        <v>0.97560975609756095</v>
      </c>
      <c r="G39" s="230" t="s">
        <v>154</v>
      </c>
      <c r="H39" s="233" t="s">
        <v>5</v>
      </c>
      <c r="I39" s="256">
        <f>$F$40</f>
        <v>0.96735395189003437</v>
      </c>
      <c r="J39" s="224" t="s">
        <v>45</v>
      </c>
      <c r="K39" s="200">
        <v>0.8</v>
      </c>
      <c r="L39" s="217" t="s">
        <v>47</v>
      </c>
      <c r="M39" s="220">
        <f>I39*K39</f>
        <v>0.77388316151202752</v>
      </c>
      <c r="N39" s="192">
        <f t="shared" ref="N39:N40" si="4">M39*(D39*(TRIM(RIGHT($C$40,3))/TRIM(RIGHT(C39,3))))</f>
        <v>2520.7094310805655</v>
      </c>
      <c r="O39" s="18">
        <f>M39*O$58</f>
        <v>0.80492633482152331</v>
      </c>
      <c r="P39" s="209">
        <f>N39*$O$58</f>
        <v>2621.8239450325509</v>
      </c>
      <c r="Q39" s="203">
        <f t="shared" si="3"/>
        <v>0.8</v>
      </c>
      <c r="R39" s="238">
        <f t="shared" ref="R39:R40" si="5">O39*(TRIM(RIGHT($C$40,3))/TRIM(RIGHT(C39,3)))</f>
        <v>0.98379885367075082</v>
      </c>
      <c r="S39" s="107" t="s">
        <v>61</v>
      </c>
      <c r="T39" s="108" t="str">
        <f t="shared" si="0"/>
        <v>2015 VBT MNS RR 90 ALB</v>
      </c>
    </row>
    <row r="40" spans="1:20" ht="18" customHeight="1" x14ac:dyDescent="0.25">
      <c r="A40" s="78" t="s">
        <v>5</v>
      </c>
      <c r="B40" s="79" t="s">
        <v>114</v>
      </c>
      <c r="C40" s="80" t="s">
        <v>71</v>
      </c>
      <c r="D40" s="128">
        <v>2910</v>
      </c>
      <c r="E40" s="129">
        <v>2815</v>
      </c>
      <c r="F40" s="246">
        <f t="shared" si="1"/>
        <v>0.96735395189003437</v>
      </c>
      <c r="G40" s="231" t="s">
        <v>154</v>
      </c>
      <c r="H40" s="234" t="s">
        <v>5</v>
      </c>
      <c r="I40" s="257">
        <f t="shared" si="2"/>
        <v>0.96735395189003437</v>
      </c>
      <c r="J40" s="225" t="s">
        <v>45</v>
      </c>
      <c r="K40" s="201">
        <v>1</v>
      </c>
      <c r="L40" s="218" t="s">
        <v>47</v>
      </c>
      <c r="M40" s="221">
        <f>I40*K40</f>
        <v>0.96735395189003437</v>
      </c>
      <c r="N40" s="242">
        <f t="shared" si="4"/>
        <v>2815</v>
      </c>
      <c r="O40" s="81">
        <f>M40*O$58</f>
        <v>1.0061579185269041</v>
      </c>
      <c r="P40" s="210">
        <f>N40*$O$58</f>
        <v>2927.919542913291</v>
      </c>
      <c r="Q40" s="204">
        <f t="shared" si="3"/>
        <v>1</v>
      </c>
      <c r="R40" s="239">
        <f t="shared" si="5"/>
        <v>1.0061579185269041</v>
      </c>
      <c r="S40" s="123" t="s">
        <v>61</v>
      </c>
      <c r="T40" s="124" t="str">
        <f t="shared" si="0"/>
        <v>2015 VBT MNS RR 110 ALB</v>
      </c>
    </row>
    <row r="41" spans="1:20" ht="18" customHeight="1" x14ac:dyDescent="0.25">
      <c r="A41" s="74" t="s">
        <v>15</v>
      </c>
      <c r="B41" s="75" t="s">
        <v>30</v>
      </c>
      <c r="C41" s="76" t="s">
        <v>89</v>
      </c>
      <c r="D41" s="130">
        <v>2625</v>
      </c>
      <c r="E41" s="131">
        <v>2500</v>
      </c>
      <c r="F41" s="245">
        <f>E41/D41</f>
        <v>0.95238095238095233</v>
      </c>
      <c r="G41" s="232" t="s">
        <v>155</v>
      </c>
      <c r="H41" s="235" t="s">
        <v>16</v>
      </c>
      <c r="I41" s="258">
        <f>$F$42</f>
        <v>1.0204081632653061</v>
      </c>
      <c r="J41" s="226" t="s">
        <v>45</v>
      </c>
      <c r="K41" s="202">
        <v>0.7</v>
      </c>
      <c r="L41" s="214" t="s">
        <v>47</v>
      </c>
      <c r="M41" s="222">
        <f t="shared" ref="M41:M48" si="6">I41*K41</f>
        <v>0.7142857142857143</v>
      </c>
      <c r="N41" s="194">
        <f>M41*(D41*(TRIM(RIGHT($C$42,3))/TRIM(RIGHT(C41,3))))</f>
        <v>2343.75</v>
      </c>
      <c r="O41" s="77">
        <f>M41*O$59</f>
        <v>0.73121191604603919</v>
      </c>
      <c r="P41" s="211">
        <f>N41*$O$59</f>
        <v>2399.2890995260664</v>
      </c>
      <c r="Q41" s="205">
        <f>O41/O$42</f>
        <v>0.7</v>
      </c>
      <c r="R41" s="240">
        <f>O41*(TRIM(RIGHT($C$42,3))/TRIM(RIGHT(C41,3)))</f>
        <v>0.91401489505754896</v>
      </c>
      <c r="S41" s="121" t="s">
        <v>61</v>
      </c>
      <c r="T41" s="122" t="str">
        <f t="shared" si="0"/>
        <v>2015 VBT MSM RR 100 ALB</v>
      </c>
    </row>
    <row r="42" spans="1:20" ht="18" customHeight="1" x14ac:dyDescent="0.25">
      <c r="A42" s="78" t="s">
        <v>16</v>
      </c>
      <c r="B42" s="79" t="s">
        <v>115</v>
      </c>
      <c r="C42" s="80" t="s">
        <v>73</v>
      </c>
      <c r="D42" s="128">
        <v>4165</v>
      </c>
      <c r="E42" s="129">
        <v>4250</v>
      </c>
      <c r="F42" s="246">
        <f t="shared" si="1"/>
        <v>1.0204081632653061</v>
      </c>
      <c r="G42" s="231" t="s">
        <v>155</v>
      </c>
      <c r="H42" s="234" t="s">
        <v>16</v>
      </c>
      <c r="I42" s="257">
        <f>$F$42</f>
        <v>1.0204081632653061</v>
      </c>
      <c r="J42" s="225" t="s">
        <v>45</v>
      </c>
      <c r="K42" s="201">
        <v>1</v>
      </c>
      <c r="L42" s="218" t="s">
        <v>47</v>
      </c>
      <c r="M42" s="221">
        <f t="shared" si="6"/>
        <v>1.0204081632653061</v>
      </c>
      <c r="N42" s="242">
        <f>M42*(D42*(TRIM(RIGHT($C$42,3))/TRIM(RIGHT(C42,3))))</f>
        <v>4250</v>
      </c>
      <c r="O42" s="81">
        <f>M42*O$59</f>
        <v>1.0445884514943418</v>
      </c>
      <c r="P42" s="210">
        <f>N42*$O$59</f>
        <v>4350.7109004739332</v>
      </c>
      <c r="Q42" s="204">
        <f>O42/O$42</f>
        <v>1</v>
      </c>
      <c r="R42" s="239">
        <f>O42*(TRIM(RIGHT($C$42,3))/TRIM(RIGHT(C42,3)))</f>
        <v>1.0445884514943418</v>
      </c>
      <c r="S42" s="123" t="s">
        <v>61</v>
      </c>
      <c r="T42" s="124" t="str">
        <f t="shared" si="0"/>
        <v>2015 VBT MSM RR 125 ALB</v>
      </c>
    </row>
    <row r="43" spans="1:20" ht="18" customHeight="1" x14ac:dyDescent="0.25">
      <c r="A43" s="74" t="s">
        <v>17</v>
      </c>
      <c r="B43" s="75" t="s">
        <v>31</v>
      </c>
      <c r="C43" s="76" t="s">
        <v>74</v>
      </c>
      <c r="D43" s="130">
        <v>875</v>
      </c>
      <c r="E43" s="131">
        <v>910</v>
      </c>
      <c r="F43" s="245">
        <f>E43/D43</f>
        <v>1.04</v>
      </c>
      <c r="G43" s="230" t="s">
        <v>156</v>
      </c>
      <c r="H43" s="233" t="s">
        <v>20</v>
      </c>
      <c r="I43" s="256">
        <f>$F$46</f>
        <v>0.96678966789667897</v>
      </c>
      <c r="J43" s="226" t="s">
        <v>45</v>
      </c>
      <c r="K43" s="200">
        <v>0.65</v>
      </c>
      <c r="L43" s="214" t="s">
        <v>47</v>
      </c>
      <c r="M43" s="222">
        <f t="shared" si="6"/>
        <v>0.62841328413284137</v>
      </c>
      <c r="N43" s="194">
        <f>M43*(D43*(TRIM(RIGHT($C$46,3))/TRIM(RIGHT(C43,3))))</f>
        <v>864.06826568265683</v>
      </c>
      <c r="O43" s="77">
        <f>M43*O$60</f>
        <v>0.61729007151576942</v>
      </c>
      <c r="P43" s="211">
        <f>N43*$O$60</f>
        <v>848.77384833418296</v>
      </c>
      <c r="Q43" s="205">
        <f>O43/O$46</f>
        <v>0.65</v>
      </c>
      <c r="R43" s="240">
        <f>O43*(TRIM(RIGHT($C$46,3))/TRIM(RIGHT(C43,3)))</f>
        <v>0.97002725523906619</v>
      </c>
      <c r="S43" s="121" t="s">
        <v>61</v>
      </c>
      <c r="T43" s="122" t="str">
        <f t="shared" si="0"/>
        <v>2015 VBT FNS RR 70 ALB</v>
      </c>
    </row>
    <row r="44" spans="1:20" ht="18" customHeight="1" x14ac:dyDescent="0.25">
      <c r="A44" s="17" t="s">
        <v>18</v>
      </c>
      <c r="B44" s="54" t="s">
        <v>32</v>
      </c>
      <c r="C44" s="49" t="s">
        <v>75</v>
      </c>
      <c r="D44" s="130">
        <v>1675</v>
      </c>
      <c r="E44" s="126">
        <v>1600</v>
      </c>
      <c r="F44" s="245">
        <f t="shared" ref="F44:F45" si="7">E44/D44</f>
        <v>0.95522388059701491</v>
      </c>
      <c r="G44" s="230" t="s">
        <v>156</v>
      </c>
      <c r="H44" s="233" t="s">
        <v>20</v>
      </c>
      <c r="I44" s="256">
        <f t="shared" ref="I44:I46" si="8">$F$46</f>
        <v>0.96678966789667897</v>
      </c>
      <c r="J44" s="226" t="s">
        <v>45</v>
      </c>
      <c r="K44" s="200">
        <v>0.7</v>
      </c>
      <c r="L44" s="214" t="s">
        <v>47</v>
      </c>
      <c r="M44" s="220">
        <f t="shared" si="6"/>
        <v>0.67675276752767521</v>
      </c>
      <c r="N44" s="192">
        <f t="shared" ref="N44:N46" si="9">M44*(D44*(TRIM(RIGHT($C$46,3))/TRIM(RIGHT(C44,3))))</f>
        <v>1558.6462177121771</v>
      </c>
      <c r="O44" s="18">
        <f>M44*O$60</f>
        <v>0.66477392317082851</v>
      </c>
      <c r="P44" s="209">
        <f>N44*$O$60</f>
        <v>1531.0574418028145</v>
      </c>
      <c r="Q44" s="203">
        <f t="shared" ref="Q44:Q46" si="10">O44/O$46</f>
        <v>0.7</v>
      </c>
      <c r="R44" s="238">
        <f t="shared" ref="R44:R46" si="11">O44*(TRIM(RIGHT($C$46,3))/TRIM(RIGHT(C44,3)))</f>
        <v>0.91406414435988914</v>
      </c>
      <c r="S44" s="107" t="s">
        <v>61</v>
      </c>
      <c r="T44" s="108" t="str">
        <f t="shared" si="0"/>
        <v>2015 VBT FNS RR 80 ALB</v>
      </c>
    </row>
    <row r="45" spans="1:20" ht="18" customHeight="1" x14ac:dyDescent="0.25">
      <c r="A45" s="17" t="s">
        <v>19</v>
      </c>
      <c r="B45" s="54" t="s">
        <v>33</v>
      </c>
      <c r="C45" s="49" t="s">
        <v>76</v>
      </c>
      <c r="D45" s="130">
        <v>2125</v>
      </c>
      <c r="E45" s="126">
        <v>1920</v>
      </c>
      <c r="F45" s="245">
        <f t="shared" si="7"/>
        <v>0.90352941176470591</v>
      </c>
      <c r="G45" s="230" t="s">
        <v>156</v>
      </c>
      <c r="H45" s="233" t="s">
        <v>20</v>
      </c>
      <c r="I45" s="256">
        <f t="shared" si="8"/>
        <v>0.96678966789667897</v>
      </c>
      <c r="J45" s="226" t="s">
        <v>45</v>
      </c>
      <c r="K45" s="200">
        <v>0.85</v>
      </c>
      <c r="L45" s="214" t="s">
        <v>47</v>
      </c>
      <c r="M45" s="220">
        <f t="shared" si="6"/>
        <v>0.82177121771217709</v>
      </c>
      <c r="N45" s="192">
        <f t="shared" si="9"/>
        <v>2134.3224682246823</v>
      </c>
      <c r="O45" s="18">
        <f>M45*O$60</f>
        <v>0.80722547813600609</v>
      </c>
      <c r="P45" s="209">
        <f>N45*$O$60</f>
        <v>2096.5439501587939</v>
      </c>
      <c r="Q45" s="203">
        <f t="shared" si="10"/>
        <v>0.85</v>
      </c>
      <c r="R45" s="238">
        <f t="shared" si="11"/>
        <v>0.98660891772178527</v>
      </c>
      <c r="S45" s="107" t="s">
        <v>61</v>
      </c>
      <c r="T45" s="108" t="str">
        <f t="shared" si="0"/>
        <v>2015 VBT FNS RR 90 ALB</v>
      </c>
    </row>
    <row r="46" spans="1:20" ht="18" customHeight="1" x14ac:dyDescent="0.25">
      <c r="A46" s="78" t="s">
        <v>20</v>
      </c>
      <c r="B46" s="79" t="s">
        <v>116</v>
      </c>
      <c r="C46" s="80" t="s">
        <v>77</v>
      </c>
      <c r="D46" s="128">
        <v>2710</v>
      </c>
      <c r="E46" s="129">
        <v>2620</v>
      </c>
      <c r="F46" s="246">
        <f>E46/D46</f>
        <v>0.96678966789667897</v>
      </c>
      <c r="G46" s="231" t="s">
        <v>156</v>
      </c>
      <c r="H46" s="234" t="s">
        <v>20</v>
      </c>
      <c r="I46" s="257">
        <f t="shared" si="8"/>
        <v>0.96678966789667897</v>
      </c>
      <c r="J46" s="225" t="s">
        <v>45</v>
      </c>
      <c r="K46" s="201">
        <v>1</v>
      </c>
      <c r="L46" s="218" t="s">
        <v>47</v>
      </c>
      <c r="M46" s="221">
        <f t="shared" si="6"/>
        <v>0.96678966789667897</v>
      </c>
      <c r="N46" s="242">
        <f t="shared" si="9"/>
        <v>2620</v>
      </c>
      <c r="O46" s="81">
        <f>M46*O$60</f>
        <v>0.94967703310118368</v>
      </c>
      <c r="P46" s="210">
        <f>N46*$O$60</f>
        <v>2573.6247597042079</v>
      </c>
      <c r="Q46" s="204">
        <f t="shared" si="10"/>
        <v>1</v>
      </c>
      <c r="R46" s="239">
        <f t="shared" si="11"/>
        <v>0.94967703310118368</v>
      </c>
      <c r="S46" s="123" t="s">
        <v>61</v>
      </c>
      <c r="T46" s="124" t="str">
        <f t="shared" si="0"/>
        <v>2015 VBT FNS RR 110 ALB</v>
      </c>
    </row>
    <row r="47" spans="1:20" ht="18" customHeight="1" x14ac:dyDescent="0.25">
      <c r="A47" s="74" t="s">
        <v>21</v>
      </c>
      <c r="B47" s="75" t="s">
        <v>34</v>
      </c>
      <c r="C47" s="76" t="s">
        <v>91</v>
      </c>
      <c r="D47" s="130">
        <v>2450</v>
      </c>
      <c r="E47" s="131">
        <v>2444</v>
      </c>
      <c r="F47" s="245">
        <f>E47/D47</f>
        <v>0.99755102040816324</v>
      </c>
      <c r="G47" s="232" t="s">
        <v>157</v>
      </c>
      <c r="H47" s="235" t="s">
        <v>22</v>
      </c>
      <c r="I47" s="258">
        <f>$F$48</f>
        <v>0.99613793103448278</v>
      </c>
      <c r="J47" s="226" t="s">
        <v>45</v>
      </c>
      <c r="K47" s="202">
        <v>0.7</v>
      </c>
      <c r="L47" s="214" t="s">
        <v>47</v>
      </c>
      <c r="M47" s="222">
        <f t="shared" si="6"/>
        <v>0.69729655172413796</v>
      </c>
      <c r="N47" s="194">
        <f>M47*(D47*(TRIM(RIGHT($C$48,3))/TRIM(RIGHT(C47,3))))</f>
        <v>2562.5648275862068</v>
      </c>
      <c r="O47" s="77">
        <f>M47*O$61</f>
        <v>0.68390480032271084</v>
      </c>
      <c r="P47" s="211">
        <f>N47*$O$61</f>
        <v>2513.350141185962</v>
      </c>
      <c r="Q47" s="205">
        <f>O47/O$48</f>
        <v>0.7</v>
      </c>
      <c r="R47" s="240">
        <f>O47*(TRIM(RIGHT($C$48,3))/TRIM(RIGHT(C47,3)))</f>
        <v>1.0258572004840663</v>
      </c>
      <c r="S47" s="121" t="s">
        <v>61</v>
      </c>
      <c r="T47" s="122" t="str">
        <f t="shared" si="0"/>
        <v>2015 VBT FSM RR 100 ALB</v>
      </c>
    </row>
    <row r="48" spans="1:20" ht="18" customHeight="1" x14ac:dyDescent="0.25">
      <c r="A48" s="78" t="s">
        <v>22</v>
      </c>
      <c r="B48" s="79" t="s">
        <v>117</v>
      </c>
      <c r="C48" s="80" t="s">
        <v>92</v>
      </c>
      <c r="D48" s="128">
        <v>3625</v>
      </c>
      <c r="E48" s="129">
        <v>3611</v>
      </c>
      <c r="F48" s="246">
        <f t="shared" si="1"/>
        <v>0.99613793103448278</v>
      </c>
      <c r="G48" s="231" t="s">
        <v>157</v>
      </c>
      <c r="H48" s="234" t="s">
        <v>22</v>
      </c>
      <c r="I48" s="257">
        <f>$F$48</f>
        <v>0.99613793103448278</v>
      </c>
      <c r="J48" s="225" t="s">
        <v>45</v>
      </c>
      <c r="K48" s="201">
        <v>1</v>
      </c>
      <c r="L48" s="218" t="s">
        <v>47</v>
      </c>
      <c r="M48" s="221">
        <f t="shared" si="6"/>
        <v>0.99613793103448278</v>
      </c>
      <c r="N48" s="242">
        <f>M48*(D48*(TRIM(RIGHT($C$48,3))/TRIM(RIGHT(C48,3))))</f>
        <v>3611</v>
      </c>
      <c r="O48" s="81">
        <f>M48*O$61</f>
        <v>0.97700685760387262</v>
      </c>
      <c r="P48" s="210">
        <f>N48*$O$61</f>
        <v>3541.649858814038</v>
      </c>
      <c r="Q48" s="204">
        <f>O48/O$48</f>
        <v>1</v>
      </c>
      <c r="R48" s="239">
        <f>O48*(TRIM(RIGHT($C$48,3))/TRIM(RIGHT(C48,3)))</f>
        <v>0.97700685760387262</v>
      </c>
      <c r="S48" s="123" t="s">
        <v>61</v>
      </c>
      <c r="T48" s="124" t="str">
        <f t="shared" si="0"/>
        <v>2015 VBT FSM RR 150 ALB</v>
      </c>
    </row>
    <row r="49" spans="1:20" s="11" customFormat="1" x14ac:dyDescent="0.25">
      <c r="A49" s="87" t="s">
        <v>3</v>
      </c>
      <c r="B49" s="88" t="s">
        <v>154</v>
      </c>
      <c r="C49" s="89"/>
      <c r="D49" s="90">
        <f>SUM(D37:D40)</f>
        <v>8995</v>
      </c>
      <c r="E49" s="119">
        <f>SUM(E37:E40)</f>
        <v>8842</v>
      </c>
      <c r="F49" s="249">
        <f>E49/D49</f>
        <v>0.98299055030572535</v>
      </c>
      <c r="G49" s="190"/>
      <c r="H49" s="197"/>
      <c r="I49" s="219"/>
      <c r="J49" s="219"/>
      <c r="K49" s="195"/>
      <c r="L49" s="223"/>
      <c r="M49" s="197"/>
      <c r="N49" s="237">
        <f>SUM(N37:N40)</f>
        <v>8500.9952067310314</v>
      </c>
      <c r="O49" s="237"/>
      <c r="P49" s="212">
        <f>SUM(P37:P40)</f>
        <v>8842</v>
      </c>
      <c r="Q49" s="206"/>
      <c r="R49" s="93"/>
      <c r="S49" s="93"/>
      <c r="T49" s="94"/>
    </row>
    <row r="50" spans="1:20" s="11" customFormat="1" x14ac:dyDescent="0.25">
      <c r="A50" s="87" t="s">
        <v>3</v>
      </c>
      <c r="B50" s="88" t="s">
        <v>155</v>
      </c>
      <c r="C50" s="89"/>
      <c r="D50" s="90">
        <f>SUM(D41:D42)</f>
        <v>6790</v>
      </c>
      <c r="E50" s="119">
        <f>SUM(E41:E42)</f>
        <v>6750</v>
      </c>
      <c r="F50" s="249">
        <f t="shared" ref="F50:F51" si="12">E50/D50</f>
        <v>0.99410898379970547</v>
      </c>
      <c r="G50" s="190"/>
      <c r="H50" s="197"/>
      <c r="I50" s="219"/>
      <c r="J50" s="219"/>
      <c r="K50" s="195"/>
      <c r="L50" s="223"/>
      <c r="M50" s="197"/>
      <c r="N50" s="237">
        <f>SUM(N41:N42)</f>
        <v>6593.75</v>
      </c>
      <c r="O50" s="237"/>
      <c r="P50" s="119">
        <f>SUM(P41:P42)</f>
        <v>6750</v>
      </c>
      <c r="Q50" s="88"/>
      <c r="R50" s="93"/>
      <c r="S50" s="93"/>
      <c r="T50" s="94"/>
    </row>
    <row r="51" spans="1:20" s="11" customFormat="1" x14ac:dyDescent="0.25">
      <c r="A51" s="87" t="s">
        <v>3</v>
      </c>
      <c r="B51" s="88" t="s">
        <v>156</v>
      </c>
      <c r="C51" s="89"/>
      <c r="D51" s="90">
        <f>SUM(D43:D46)</f>
        <v>7385</v>
      </c>
      <c r="E51" s="119">
        <f>SUM(E43:E46)</f>
        <v>7050</v>
      </c>
      <c r="F51" s="249">
        <f t="shared" si="12"/>
        <v>0.95463777928232907</v>
      </c>
      <c r="G51" s="190"/>
      <c r="H51" s="197"/>
      <c r="I51" s="219"/>
      <c r="J51" s="187"/>
      <c r="K51" s="92"/>
      <c r="L51" s="223"/>
      <c r="M51" s="197"/>
      <c r="N51" s="237">
        <f>SUM(N43:N46)</f>
        <v>7177.0369516195169</v>
      </c>
      <c r="O51" s="237"/>
      <c r="P51" s="119">
        <f>SUM(P43:P46)</f>
        <v>7049.9999999999982</v>
      </c>
      <c r="Q51" s="88"/>
      <c r="R51" s="93"/>
      <c r="S51" s="93"/>
      <c r="T51" s="94"/>
    </row>
    <row r="52" spans="1:20" s="11" customFormat="1" x14ac:dyDescent="0.25">
      <c r="A52" s="87" t="s">
        <v>3</v>
      </c>
      <c r="B52" s="88" t="s">
        <v>157</v>
      </c>
      <c r="C52" s="89"/>
      <c r="D52" s="90">
        <f>SUM(D47:D48)</f>
        <v>6075</v>
      </c>
      <c r="E52" s="119">
        <f>SUM(E47:E48)</f>
        <v>6055</v>
      </c>
      <c r="F52" s="249">
        <f>E52/D52</f>
        <v>0.99670781893004112</v>
      </c>
      <c r="G52" s="190"/>
      <c r="H52" s="197"/>
      <c r="I52" s="219"/>
      <c r="J52" s="187"/>
      <c r="K52" s="92"/>
      <c r="L52" s="223"/>
      <c r="M52" s="197"/>
      <c r="N52" s="237">
        <f>SUM(N47:N48)</f>
        <v>6173.5648275862068</v>
      </c>
      <c r="O52" s="237"/>
      <c r="P52" s="119">
        <f>SUM(P47:P48)</f>
        <v>6055</v>
      </c>
      <c r="Q52" s="88"/>
      <c r="R52" s="93"/>
      <c r="S52" s="93"/>
      <c r="T52" s="94"/>
    </row>
    <row r="53" spans="1:20" ht="20.100000000000001" customHeight="1" x14ac:dyDescent="0.25">
      <c r="A53" s="22"/>
      <c r="B53" s="23"/>
      <c r="C53" s="23"/>
      <c r="D53" s="120" t="s">
        <v>172</v>
      </c>
      <c r="E53" s="135">
        <v>1</v>
      </c>
      <c r="F53" s="25"/>
      <c r="G53" s="25"/>
      <c r="H53" s="25"/>
      <c r="I53" s="25"/>
      <c r="J53" s="25"/>
      <c r="K53" s="25"/>
      <c r="L53" s="25"/>
      <c r="M53" s="25"/>
      <c r="N53" s="24"/>
      <c r="O53" s="25"/>
      <c r="P53" s="25"/>
      <c r="Q53" s="24"/>
      <c r="R53" s="24"/>
      <c r="S53" s="24"/>
      <c r="T53" s="26"/>
    </row>
    <row r="54" spans="1:20" ht="20.100000000000001" customHeight="1" x14ac:dyDescent="0.25">
      <c r="A54" s="160"/>
      <c r="D54" s="158" t="s">
        <v>171</v>
      </c>
      <c r="E54" s="135">
        <v>1</v>
      </c>
      <c r="T54" s="161"/>
    </row>
    <row r="55" spans="1:20" ht="20.100000000000001" customHeight="1" x14ac:dyDescent="0.25">
      <c r="A55" s="160"/>
      <c r="D55" s="158" t="s">
        <v>173</v>
      </c>
      <c r="E55" s="135">
        <v>1</v>
      </c>
      <c r="T55" s="161"/>
    </row>
    <row r="56" spans="1:20" ht="20.100000000000001" customHeight="1" x14ac:dyDescent="0.25">
      <c r="A56" s="160"/>
      <c r="D56" s="158" t="s">
        <v>174</v>
      </c>
      <c r="E56" s="135">
        <v>1</v>
      </c>
      <c r="T56" s="161"/>
    </row>
    <row r="57" spans="1:20" ht="20.100000000000001" customHeight="1" x14ac:dyDescent="0.25">
      <c r="A57" s="160"/>
      <c r="D57" s="158"/>
      <c r="E57" s="166"/>
      <c r="T57" s="161"/>
    </row>
    <row r="58" spans="1:20" ht="20.100000000000001" customHeight="1" x14ac:dyDescent="0.25">
      <c r="A58" s="160"/>
      <c r="D58" s="158"/>
      <c r="E58" s="166"/>
      <c r="N58" s="158" t="str">
        <f>"MNS Normalization Ratio (NR) = Actual Aggregate Claim Amount / RB Expected Aggregate Claim Amount = "&amp;ROUND(E49,0)&amp;" / "&amp;ROUND(N49,0)&amp;":"</f>
        <v>MNS Normalization Ratio (NR) = Actual Aggregate Claim Amount / RB Expected Aggregate Claim Amount = 8842 / 8501:</v>
      </c>
      <c r="O58" s="3">
        <f>E49/N49</f>
        <v>1.0401135143564089</v>
      </c>
      <c r="P58" s="158"/>
      <c r="T58" s="161"/>
    </row>
    <row r="59" spans="1:20" ht="20.100000000000001" customHeight="1" x14ac:dyDescent="0.25">
      <c r="A59" s="160"/>
      <c r="D59" s="158"/>
      <c r="E59" s="166"/>
      <c r="N59" s="158" t="str">
        <f>"MSM Normalization Ratio (NR) = Actual Aggregate Claim Amount / RB Expected Aggregate Claim Amount = "&amp;ROUND(E50,0)&amp;" / "&amp;ROUND(N50,0)&amp;":"</f>
        <v>MSM Normalization Ratio (NR) = Actual Aggregate Claim Amount / RB Expected Aggregate Claim Amount = 6750 / 6594:</v>
      </c>
      <c r="O59" s="3">
        <f>E50/N50</f>
        <v>1.0236966824644549</v>
      </c>
      <c r="P59" s="158"/>
      <c r="T59" s="161"/>
    </row>
    <row r="60" spans="1:20" ht="20.100000000000001" customHeight="1" x14ac:dyDescent="0.25">
      <c r="A60" s="160"/>
      <c r="D60" s="158"/>
      <c r="E60" s="166"/>
      <c r="N60" s="158" t="str">
        <f>"FNS Normalization Ratio (NR) = Actual Aggregate Claim Amount / RB Expected Aggregate Claim Amount = "&amp;ROUND(E51,0)&amp;" / "&amp;ROUND(N51,0)&amp;":"</f>
        <v>FNS Normalization Ratio (NR) = Actual Aggregate Claim Amount / RB Expected Aggregate Claim Amount = 7050 / 7177:</v>
      </c>
      <c r="O60" s="3">
        <f>E51/N51</f>
        <v>0.98229952660465947</v>
      </c>
      <c r="P60" s="158"/>
      <c r="T60" s="161"/>
    </row>
    <row r="61" spans="1:20" ht="20.100000000000001" customHeight="1" x14ac:dyDescent="0.25">
      <c r="A61" s="27"/>
      <c r="B61" s="28"/>
      <c r="C61" s="28"/>
      <c r="D61" s="28"/>
      <c r="E61" s="28"/>
      <c r="F61" s="28"/>
      <c r="G61" s="28"/>
      <c r="H61" s="28"/>
      <c r="I61" s="28"/>
      <c r="J61" s="28"/>
      <c r="K61" s="28"/>
      <c r="L61" s="28"/>
      <c r="M61" s="28"/>
      <c r="N61" s="29" t="str">
        <f>"FSM Normalization Ratio (NR) = Actual Aggregate Claim Amount / RB Expected Aggregate Claim Amount = "&amp;ROUND(E52,0)&amp;" / "&amp;ROUND(N52,0)&amp;":"</f>
        <v>FSM Normalization Ratio (NR) = Actual Aggregate Claim Amount / RB Expected Aggregate Claim Amount = 6055 / 6174:</v>
      </c>
      <c r="O61" s="32">
        <f>E52/N52</f>
        <v>0.98079475458710552</v>
      </c>
      <c r="P61" s="29"/>
      <c r="Q61" s="30"/>
      <c r="R61" s="30"/>
      <c r="S61" s="30"/>
      <c r="T61" s="34"/>
    </row>
  </sheetData>
  <mergeCells count="1">
    <mergeCell ref="R35:T35"/>
  </mergeCells>
  <printOptions horizontalCentered="1"/>
  <pageMargins left="0" right="0" top="0.5" bottom="0" header="0.3" footer="0.3"/>
  <pageSetup scale="4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T61"/>
  <sheetViews>
    <sheetView showGridLines="0" zoomScaleNormal="100" workbookViewId="0">
      <selection activeCell="A2" sqref="A2"/>
    </sheetView>
  </sheetViews>
  <sheetFormatPr defaultRowHeight="15" x14ac:dyDescent="0.25"/>
  <cols>
    <col min="1" max="1" width="11.7109375" customWidth="1"/>
    <col min="2" max="2" width="19.85546875" style="1" customWidth="1"/>
    <col min="3" max="3" width="12.85546875" style="1" customWidth="1"/>
    <col min="4" max="4" width="17.42578125" style="1" customWidth="1"/>
    <col min="5" max="5" width="9.7109375" customWidth="1"/>
    <col min="6" max="6" width="7.140625" style="4" bestFit="1" customWidth="1"/>
    <col min="7" max="9" width="12.140625" style="4" customWidth="1"/>
    <col min="10" max="10" width="2.140625" style="4" customWidth="1"/>
    <col min="11" max="11" width="13.28515625" style="4" customWidth="1"/>
    <col min="12" max="12" width="2.85546875" style="4" customWidth="1"/>
    <col min="13" max="13" width="13.28515625" style="4" customWidth="1"/>
    <col min="14" max="14" width="14.140625" customWidth="1"/>
    <col min="15" max="15" width="14.7109375" style="4" customWidth="1"/>
    <col min="16" max="16" width="16.5703125" style="4" bestFit="1" customWidth="1"/>
    <col min="17" max="17" width="13.7109375" customWidth="1"/>
    <col min="18" max="18" width="7" customWidth="1"/>
    <col min="19" max="19" width="3.28515625" customWidth="1"/>
    <col min="20" max="20" width="24.7109375" customWidth="1"/>
  </cols>
  <sheetData>
    <row r="1" spans="1:20" ht="18.75" x14ac:dyDescent="0.3">
      <c r="A1" s="118" t="s">
        <v>187</v>
      </c>
      <c r="F1" s="6"/>
      <c r="T1" s="264">
        <f>'Relativistic Method - Example 1'!$K$1</f>
        <v>43651</v>
      </c>
    </row>
    <row r="2" spans="1:20" x14ac:dyDescent="0.25">
      <c r="A2" s="3"/>
      <c r="F2" s="6"/>
    </row>
    <row r="3" spans="1:20" ht="20.100000000000001" customHeight="1" x14ac:dyDescent="0.25">
      <c r="A3" s="13"/>
      <c r="F3" s="6"/>
    </row>
    <row r="4" spans="1:20" ht="20.100000000000001" customHeight="1" x14ac:dyDescent="0.25">
      <c r="A4" s="13"/>
      <c r="F4" s="6"/>
    </row>
    <row r="5" spans="1:20" ht="20.100000000000001" customHeight="1" x14ac:dyDescent="0.25">
      <c r="A5" s="13"/>
      <c r="F5" s="6"/>
    </row>
    <row r="6" spans="1:20" ht="20.100000000000001" customHeight="1" x14ac:dyDescent="0.25">
      <c r="A6" s="13"/>
      <c r="F6" s="6"/>
    </row>
    <row r="7" spans="1:20" ht="20.100000000000001" customHeight="1" x14ac:dyDescent="0.25">
      <c r="A7" s="13"/>
      <c r="F7" s="6"/>
    </row>
    <row r="8" spans="1:20" ht="20.100000000000001" customHeight="1" x14ac:dyDescent="0.25">
      <c r="A8" s="13"/>
      <c r="F8" s="6"/>
    </row>
    <row r="9" spans="1:20" ht="20.100000000000001" customHeight="1" x14ac:dyDescent="0.25">
      <c r="A9" s="13"/>
      <c r="F9" s="6"/>
    </row>
    <row r="10" spans="1:20" ht="20.100000000000001" customHeight="1" x14ac:dyDescent="0.25">
      <c r="A10" s="13"/>
      <c r="F10" s="6"/>
    </row>
    <row r="11" spans="1:20" ht="20.100000000000001" customHeight="1" x14ac:dyDescent="0.25">
      <c r="A11" s="13"/>
      <c r="F11" s="6"/>
    </row>
    <row r="12" spans="1:20" ht="20.100000000000001" customHeight="1" x14ac:dyDescent="0.25">
      <c r="A12" s="13"/>
      <c r="F12" s="6"/>
    </row>
    <row r="13" spans="1:20" ht="20.100000000000001" customHeight="1" x14ac:dyDescent="0.25">
      <c r="A13" s="13"/>
      <c r="F13" s="6"/>
    </row>
    <row r="14" spans="1:20" ht="20.100000000000001" customHeight="1" x14ac:dyDescent="0.25">
      <c r="A14" s="13"/>
      <c r="F14" s="6"/>
    </row>
    <row r="15" spans="1:20" ht="20.100000000000001" customHeight="1" x14ac:dyDescent="0.25">
      <c r="A15" s="13"/>
      <c r="F15" s="6"/>
    </row>
    <row r="16" spans="1:20" ht="20.100000000000001" customHeight="1" x14ac:dyDescent="0.25">
      <c r="A16" s="13"/>
      <c r="F16" s="6"/>
    </row>
    <row r="17" spans="1:20" ht="20.100000000000001" customHeight="1" x14ac:dyDescent="0.25">
      <c r="A17" s="13"/>
      <c r="F17" s="6"/>
    </row>
    <row r="18" spans="1:20" ht="20.100000000000001" customHeight="1" x14ac:dyDescent="0.25">
      <c r="A18" s="13"/>
      <c r="F18" s="6"/>
    </row>
    <row r="19" spans="1:20" ht="20.100000000000001" customHeight="1" x14ac:dyDescent="0.25">
      <c r="A19" s="13"/>
      <c r="F19" s="6"/>
    </row>
    <row r="20" spans="1:20" ht="20.100000000000001" customHeight="1" x14ac:dyDescent="0.25">
      <c r="A20" s="13"/>
      <c r="F20" s="6"/>
    </row>
    <row r="21" spans="1:20" ht="20.100000000000001" customHeight="1" x14ac:dyDescent="0.25">
      <c r="A21" s="13"/>
      <c r="F21" s="6"/>
    </row>
    <row r="22" spans="1:20" ht="20.100000000000001" customHeight="1" x14ac:dyDescent="0.25">
      <c r="A22" s="13"/>
      <c r="F22" s="6"/>
    </row>
    <row r="23" spans="1:20" ht="20.100000000000001" customHeight="1" x14ac:dyDescent="0.25">
      <c r="A23" s="13"/>
      <c r="F23" s="6"/>
    </row>
    <row r="24" spans="1:20" ht="20.100000000000001" customHeight="1" x14ac:dyDescent="0.25">
      <c r="A24" s="13"/>
      <c r="F24" s="6"/>
    </row>
    <row r="25" spans="1:20" ht="20.100000000000001" customHeight="1" x14ac:dyDescent="0.25">
      <c r="A25" s="13"/>
      <c r="F25" s="6"/>
    </row>
    <row r="26" spans="1:20" ht="20.100000000000001" customHeight="1" x14ac:dyDescent="0.25">
      <c r="A26" s="13"/>
      <c r="F26" s="6"/>
    </row>
    <row r="27" spans="1:20" ht="20.100000000000001" customHeight="1" x14ac:dyDescent="0.25">
      <c r="A27" s="13"/>
      <c r="F27" s="6"/>
    </row>
    <row r="28" spans="1:20" ht="20.100000000000001" customHeight="1" x14ac:dyDescent="0.25">
      <c r="A28" s="13"/>
      <c r="F28" s="6"/>
    </row>
    <row r="29" spans="1:20" ht="20.100000000000001" customHeight="1" x14ac:dyDescent="0.25">
      <c r="A29" s="13"/>
      <c r="F29" s="6"/>
    </row>
    <row r="30" spans="1:20" ht="20.100000000000001" customHeight="1" x14ac:dyDescent="0.25">
      <c r="A30" s="13"/>
      <c r="F30" s="6"/>
    </row>
    <row r="31" spans="1:20" x14ac:dyDescent="0.25">
      <c r="A31" s="95" t="s">
        <v>81</v>
      </c>
      <c r="B31" s="68"/>
      <c r="C31" s="69" t="s">
        <v>101</v>
      </c>
      <c r="D31" s="23"/>
      <c r="E31" s="24"/>
      <c r="F31" s="70"/>
      <c r="G31" s="71" t="s">
        <v>94</v>
      </c>
      <c r="H31" s="196" t="s">
        <v>158</v>
      </c>
      <c r="I31" s="69" t="s">
        <v>161</v>
      </c>
      <c r="J31" s="69"/>
      <c r="K31" s="185"/>
      <c r="L31" s="185"/>
      <c r="M31" s="196"/>
      <c r="N31" s="67" t="s">
        <v>97</v>
      </c>
      <c r="O31" s="25"/>
      <c r="P31" s="25"/>
      <c r="Q31" s="72"/>
      <c r="R31" s="67" t="s">
        <v>56</v>
      </c>
      <c r="S31" s="67"/>
      <c r="T31" s="72"/>
    </row>
    <row r="32" spans="1:20" x14ac:dyDescent="0.25">
      <c r="A32" s="116" t="s">
        <v>80</v>
      </c>
      <c r="B32" s="8"/>
      <c r="C32" s="5" t="s">
        <v>102</v>
      </c>
      <c r="F32" s="9"/>
      <c r="G32" s="189" t="s">
        <v>93</v>
      </c>
      <c r="H32" s="188" t="s">
        <v>164</v>
      </c>
      <c r="I32" s="5" t="s">
        <v>162</v>
      </c>
      <c r="J32" s="186"/>
      <c r="K32" s="186"/>
      <c r="L32" s="186"/>
      <c r="M32" s="188"/>
      <c r="N32" s="3" t="s">
        <v>98</v>
      </c>
      <c r="Q32" s="10"/>
      <c r="R32" s="3" t="s">
        <v>55</v>
      </c>
      <c r="T32" s="10"/>
    </row>
    <row r="33" spans="1:20" x14ac:dyDescent="0.25">
      <c r="A33" s="116"/>
      <c r="B33" s="8"/>
      <c r="C33" s="5" t="s">
        <v>103</v>
      </c>
      <c r="F33" s="9"/>
      <c r="G33" s="12"/>
      <c r="H33" s="9"/>
      <c r="K33" s="186"/>
      <c r="L33" s="186"/>
      <c r="M33" s="188"/>
      <c r="N33" s="3" t="s">
        <v>66</v>
      </c>
      <c r="Q33" s="10"/>
      <c r="R33" s="3"/>
      <c r="T33" s="10"/>
    </row>
    <row r="34" spans="1:20" x14ac:dyDescent="0.25">
      <c r="A34" s="37" t="s">
        <v>6</v>
      </c>
      <c r="B34" s="51" t="s">
        <v>7</v>
      </c>
      <c r="C34" s="42" t="s">
        <v>8</v>
      </c>
      <c r="D34" s="37" t="s">
        <v>9</v>
      </c>
      <c r="E34" s="37" t="s">
        <v>10</v>
      </c>
      <c r="F34" s="51" t="s">
        <v>11</v>
      </c>
      <c r="G34" s="227" t="s">
        <v>12</v>
      </c>
      <c r="H34" s="59" t="s">
        <v>13</v>
      </c>
      <c r="I34" s="215" t="s">
        <v>14</v>
      </c>
      <c r="J34" s="215"/>
      <c r="K34" s="42" t="s">
        <v>25</v>
      </c>
      <c r="L34" s="207"/>
      <c r="M34" s="59" t="s">
        <v>26</v>
      </c>
      <c r="N34" s="42" t="s">
        <v>35</v>
      </c>
      <c r="O34" s="37" t="s">
        <v>36</v>
      </c>
      <c r="P34" s="207" t="s">
        <v>37</v>
      </c>
      <c r="Q34" s="59" t="s">
        <v>168</v>
      </c>
      <c r="R34" s="103"/>
      <c r="S34" s="103"/>
      <c r="T34" s="111" t="s">
        <v>169</v>
      </c>
    </row>
    <row r="35" spans="1:20" ht="77.25" customHeight="1" x14ac:dyDescent="0.35">
      <c r="A35" s="35"/>
      <c r="B35" s="52"/>
      <c r="C35" s="86" t="s">
        <v>107</v>
      </c>
      <c r="D35" s="36" t="s">
        <v>189</v>
      </c>
      <c r="E35" s="35"/>
      <c r="F35" s="241" t="s">
        <v>176</v>
      </c>
      <c r="G35" s="228" t="s">
        <v>104</v>
      </c>
      <c r="H35" s="191" t="s">
        <v>165</v>
      </c>
      <c r="I35" s="216" t="s">
        <v>166</v>
      </c>
      <c r="J35" s="216"/>
      <c r="K35" s="86" t="s">
        <v>183</v>
      </c>
      <c r="L35" s="214"/>
      <c r="M35" s="191" t="s">
        <v>195</v>
      </c>
      <c r="N35" s="56" t="s">
        <v>182</v>
      </c>
      <c r="O35" s="36" t="s">
        <v>58</v>
      </c>
      <c r="P35" s="236" t="s">
        <v>170</v>
      </c>
      <c r="Q35" s="60"/>
      <c r="R35" s="265" t="s">
        <v>188</v>
      </c>
      <c r="S35" s="266"/>
      <c r="T35" s="267"/>
    </row>
    <row r="36" spans="1:20" s="7" customFormat="1" ht="58.5" customHeight="1" x14ac:dyDescent="0.25">
      <c r="A36" s="15" t="s">
        <v>43</v>
      </c>
      <c r="B36" s="53" t="s">
        <v>42</v>
      </c>
      <c r="C36" s="48" t="s">
        <v>90</v>
      </c>
      <c r="D36" s="16" t="s">
        <v>217</v>
      </c>
      <c r="E36" s="16" t="s">
        <v>24</v>
      </c>
      <c r="F36" s="55" t="s">
        <v>23</v>
      </c>
      <c r="G36" s="229" t="s">
        <v>96</v>
      </c>
      <c r="H36" s="198" t="s">
        <v>163</v>
      </c>
      <c r="I36" s="213" t="s">
        <v>159</v>
      </c>
      <c r="J36" s="213" t="s">
        <v>45</v>
      </c>
      <c r="K36" s="213" t="s">
        <v>160</v>
      </c>
      <c r="L36" s="213" t="s">
        <v>47</v>
      </c>
      <c r="M36" s="198" t="s">
        <v>194</v>
      </c>
      <c r="N36" s="45" t="s">
        <v>106</v>
      </c>
      <c r="O36" s="16" t="s">
        <v>193</v>
      </c>
      <c r="P36" s="208" t="s">
        <v>54</v>
      </c>
      <c r="Q36" s="55" t="s">
        <v>167</v>
      </c>
      <c r="R36" s="109" t="s">
        <v>60</v>
      </c>
      <c r="S36" s="109"/>
      <c r="T36" s="110"/>
    </row>
    <row r="37" spans="1:20" ht="18" customHeight="1" x14ac:dyDescent="0.25">
      <c r="A37" s="17" t="s">
        <v>0</v>
      </c>
      <c r="B37" s="54" t="s">
        <v>27</v>
      </c>
      <c r="C37" s="49" t="s">
        <v>68</v>
      </c>
      <c r="D37" s="125">
        <v>1000</v>
      </c>
      <c r="E37" s="126">
        <v>952</v>
      </c>
      <c r="F37" s="247">
        <f>E37/D37</f>
        <v>0.95199999999999996</v>
      </c>
      <c r="G37" s="230" t="s">
        <v>154</v>
      </c>
      <c r="H37" s="233" t="s">
        <v>5</v>
      </c>
      <c r="I37" s="256">
        <f>$F$40</f>
        <v>0.96735395189003437</v>
      </c>
      <c r="J37" s="224" t="s">
        <v>45</v>
      </c>
      <c r="K37" s="200">
        <f>F37/$F$40*(TRIM(RIGHT(C37,3))/TRIM(RIGHT($C$40,3)))</f>
        <v>0.62626320038753425</v>
      </c>
      <c r="L37" s="217" t="s">
        <v>47</v>
      </c>
      <c r="M37" s="220">
        <f>I37*K37</f>
        <v>0.60581818181818181</v>
      </c>
      <c r="N37" s="192">
        <f>D37*M37/(TRIM(RIGHT(C37,3))/TRIM(RIGHT($C$40,3)))</f>
        <v>951.99999999999989</v>
      </c>
      <c r="O37" s="18">
        <f t="shared" ref="O37:P40" si="0">M37*$Q$58</f>
        <v>0.60581818181818181</v>
      </c>
      <c r="P37" s="209">
        <f>N37*$Q$58</f>
        <v>951.99999999999989</v>
      </c>
      <c r="Q37" s="203">
        <f>O37/O40</f>
        <v>0.62626320038753436</v>
      </c>
      <c r="R37" s="238">
        <f>O37/((TRIM(RIGHT(C37,3))/TRIM(RIGHT($C$40,3))))</f>
        <v>0.95199999999999996</v>
      </c>
      <c r="S37" s="107" t="s">
        <v>61</v>
      </c>
      <c r="T37" s="108" t="str">
        <f t="shared" ref="T37:T48" si="1">"2015 VBT "&amp;C37&amp;" ALB"</f>
        <v>2015 VBT MNS RR 70 ALB</v>
      </c>
    </row>
    <row r="38" spans="1:20" ht="18" customHeight="1" x14ac:dyDescent="0.25">
      <c r="A38" s="17" t="s">
        <v>1</v>
      </c>
      <c r="B38" s="54" t="s">
        <v>28</v>
      </c>
      <c r="C38" s="49" t="s">
        <v>69</v>
      </c>
      <c r="D38" s="125">
        <v>2420</v>
      </c>
      <c r="E38" s="126">
        <v>2475</v>
      </c>
      <c r="F38" s="247">
        <f t="shared" ref="F38:F48" si="2">E38/D38</f>
        <v>1.0227272727272727</v>
      </c>
      <c r="G38" s="230" t="s">
        <v>154</v>
      </c>
      <c r="H38" s="233" t="s">
        <v>5</v>
      </c>
      <c r="I38" s="256">
        <f t="shared" ref="I38:I40" si="3">$F$40</f>
        <v>0.96735395189003437</v>
      </c>
      <c r="J38" s="224" t="s">
        <v>45</v>
      </c>
      <c r="K38" s="200">
        <f t="shared" ref="K38:K40" si="4">F38/$F$40*(TRIM(RIGHT(C38,3))/TRIM(RIGHT($C$40,3)))</f>
        <v>0.768903307253057</v>
      </c>
      <c r="L38" s="217" t="s">
        <v>47</v>
      </c>
      <c r="M38" s="220">
        <f>I38*K38</f>
        <v>0.74380165289256206</v>
      </c>
      <c r="N38" s="192">
        <f>D38*M38/(TRIM(RIGHT(C38,3))/TRIM(RIGHT($C$40,3)))</f>
        <v>2475.0000000000005</v>
      </c>
      <c r="O38" s="18">
        <f>M38*$Q$58</f>
        <v>0.74380165289256206</v>
      </c>
      <c r="P38" s="209">
        <f>N38*$Q$58</f>
        <v>2475.0000000000005</v>
      </c>
      <c r="Q38" s="203">
        <f>O38/O40</f>
        <v>0.768903307253057</v>
      </c>
      <c r="R38" s="238">
        <f t="shared" ref="R38:R40" si="5">O38/((TRIM(RIGHT(C38,3))/TRIM(RIGHT($C$40,3))))</f>
        <v>1.0227272727272727</v>
      </c>
      <c r="S38" s="107" t="s">
        <v>61</v>
      </c>
      <c r="T38" s="108" t="str">
        <f t="shared" si="1"/>
        <v>2015 VBT MNS RR 80 ALB</v>
      </c>
    </row>
    <row r="39" spans="1:20" ht="18" customHeight="1" x14ac:dyDescent="0.25">
      <c r="A39" s="17" t="s">
        <v>4</v>
      </c>
      <c r="B39" s="54" t="s">
        <v>29</v>
      </c>
      <c r="C39" s="49" t="s">
        <v>70</v>
      </c>
      <c r="D39" s="125">
        <v>2665</v>
      </c>
      <c r="E39" s="126">
        <v>2600</v>
      </c>
      <c r="F39" s="247">
        <f t="shared" si="2"/>
        <v>0.97560975609756095</v>
      </c>
      <c r="G39" s="230" t="s">
        <v>154</v>
      </c>
      <c r="H39" s="233" t="s">
        <v>5</v>
      </c>
      <c r="I39" s="256">
        <f t="shared" si="3"/>
        <v>0.96735395189003437</v>
      </c>
      <c r="J39" s="224" t="s">
        <v>45</v>
      </c>
      <c r="K39" s="200">
        <f>F39/$F$40*(TRIM(RIGHT(C39,3))/TRIM(RIGHT($C$40,3)))</f>
        <v>0.82516452485693925</v>
      </c>
      <c r="L39" s="217" t="s">
        <v>47</v>
      </c>
      <c r="M39" s="220">
        <f>I39*K39</f>
        <v>0.79822616407982272</v>
      </c>
      <c r="N39" s="192">
        <f>D39*M39/(TRIM(RIGHT(C39,3))/TRIM(RIGHT($C$40,3)))</f>
        <v>2600</v>
      </c>
      <c r="O39" s="18">
        <f>M39*$Q$58</f>
        <v>0.79822616407982272</v>
      </c>
      <c r="P39" s="209">
        <f>N39*$Q$58</f>
        <v>2600</v>
      </c>
      <c r="Q39" s="203">
        <f>O39/O40</f>
        <v>0.82516452485693925</v>
      </c>
      <c r="R39" s="238">
        <f>O39/((TRIM(RIGHT(C39,3))/TRIM(RIGHT($C$40,3))))</f>
        <v>0.97560975609756106</v>
      </c>
      <c r="S39" s="107" t="s">
        <v>61</v>
      </c>
      <c r="T39" s="108" t="str">
        <f t="shared" si="1"/>
        <v>2015 VBT MNS RR 90 ALB</v>
      </c>
    </row>
    <row r="40" spans="1:20" ht="18" customHeight="1" x14ac:dyDescent="0.25">
      <c r="A40" s="78" t="s">
        <v>5</v>
      </c>
      <c r="B40" s="79" t="s">
        <v>114</v>
      </c>
      <c r="C40" s="80" t="s">
        <v>71</v>
      </c>
      <c r="D40" s="128">
        <v>2910</v>
      </c>
      <c r="E40" s="129">
        <v>2815</v>
      </c>
      <c r="F40" s="246">
        <f t="shared" si="2"/>
        <v>0.96735395189003437</v>
      </c>
      <c r="G40" s="231" t="s">
        <v>154</v>
      </c>
      <c r="H40" s="234" t="s">
        <v>5</v>
      </c>
      <c r="I40" s="257">
        <f t="shared" si="3"/>
        <v>0.96735395189003437</v>
      </c>
      <c r="J40" s="225" t="s">
        <v>45</v>
      </c>
      <c r="K40" s="243">
        <f t="shared" si="4"/>
        <v>1</v>
      </c>
      <c r="L40" s="218" t="s">
        <v>47</v>
      </c>
      <c r="M40" s="221">
        <f t="shared" ref="M40:M48" si="6">I40*K40</f>
        <v>0.96735395189003437</v>
      </c>
      <c r="N40" s="193">
        <f t="shared" ref="N40" si="7">D40*M40/(TRIM(RIGHT(C40,3))/TRIM(RIGHT($C$40,3)))</f>
        <v>2815</v>
      </c>
      <c r="O40" s="81">
        <f t="shared" si="0"/>
        <v>0.96735395189003437</v>
      </c>
      <c r="P40" s="210">
        <f t="shared" si="0"/>
        <v>2815</v>
      </c>
      <c r="Q40" s="204">
        <f>O40/O40</f>
        <v>1</v>
      </c>
      <c r="R40" s="239">
        <f t="shared" si="5"/>
        <v>0.96735395189003437</v>
      </c>
      <c r="S40" s="123" t="s">
        <v>61</v>
      </c>
      <c r="T40" s="124" t="str">
        <f t="shared" si="1"/>
        <v>2015 VBT MNS RR 110 ALB</v>
      </c>
    </row>
    <row r="41" spans="1:20" ht="18" customHeight="1" x14ac:dyDescent="0.25">
      <c r="A41" s="74" t="s">
        <v>15</v>
      </c>
      <c r="B41" s="75" t="s">
        <v>30</v>
      </c>
      <c r="C41" s="76" t="s">
        <v>89</v>
      </c>
      <c r="D41" s="130">
        <v>2625</v>
      </c>
      <c r="E41" s="131">
        <v>2500</v>
      </c>
      <c r="F41" s="245">
        <f>E41/D41</f>
        <v>0.95238095238095233</v>
      </c>
      <c r="G41" s="232" t="s">
        <v>155</v>
      </c>
      <c r="H41" s="235" t="s">
        <v>16</v>
      </c>
      <c r="I41" s="258">
        <f>$F$42</f>
        <v>1.0204081632653061</v>
      </c>
      <c r="J41" s="226" t="s">
        <v>45</v>
      </c>
      <c r="K41" s="244">
        <f>F41/$F$42*(TRIM(RIGHT(C41,3))/TRIM(RIGHT($C$42,3)))</f>
        <v>0.74666666666666659</v>
      </c>
      <c r="L41" s="214" t="s">
        <v>47</v>
      </c>
      <c r="M41" s="222">
        <f t="shared" si="6"/>
        <v>0.76190476190476186</v>
      </c>
      <c r="N41" s="194">
        <f>D41*M41/(TRIM(RIGHT(C41,3))/TRIM(RIGHT($C$42,3)))</f>
        <v>2500</v>
      </c>
      <c r="O41" s="77">
        <f>M41*$Q$59</f>
        <v>0.76190476190476186</v>
      </c>
      <c r="P41" s="211">
        <f>N41*$Q$59</f>
        <v>2500</v>
      </c>
      <c r="Q41" s="205">
        <f>O41/O42</f>
        <v>0.74666666666666659</v>
      </c>
      <c r="R41" s="240">
        <f>O41/((TRIM(RIGHT(C41,3))/TRIM(RIGHT($C$42,3))))</f>
        <v>0.95238095238095233</v>
      </c>
      <c r="S41" s="121" t="s">
        <v>61</v>
      </c>
      <c r="T41" s="122" t="str">
        <f t="shared" si="1"/>
        <v>2015 VBT MSM RR 100 ALB</v>
      </c>
    </row>
    <row r="42" spans="1:20" ht="18" customHeight="1" x14ac:dyDescent="0.25">
      <c r="A42" s="78" t="s">
        <v>16</v>
      </c>
      <c r="B42" s="79" t="s">
        <v>115</v>
      </c>
      <c r="C42" s="80" t="s">
        <v>73</v>
      </c>
      <c r="D42" s="128">
        <v>4165</v>
      </c>
      <c r="E42" s="129">
        <v>4250</v>
      </c>
      <c r="F42" s="246">
        <f t="shared" si="2"/>
        <v>1.0204081632653061</v>
      </c>
      <c r="G42" s="231" t="s">
        <v>155</v>
      </c>
      <c r="H42" s="234" t="s">
        <v>16</v>
      </c>
      <c r="I42" s="257">
        <f>$F$42</f>
        <v>1.0204081632653061</v>
      </c>
      <c r="J42" s="225" t="s">
        <v>45</v>
      </c>
      <c r="K42" s="201">
        <f>F42/$F$42*(TRIM(RIGHT(C42,3))/TRIM(RIGHT($C$42,3)))</f>
        <v>1</v>
      </c>
      <c r="L42" s="218" t="s">
        <v>47</v>
      </c>
      <c r="M42" s="221">
        <f t="shared" si="6"/>
        <v>1.0204081632653061</v>
      </c>
      <c r="N42" s="242">
        <f>D42*M42/(TRIM(RIGHT(C42,3))/TRIM(RIGHT($C$42,3)))</f>
        <v>4250</v>
      </c>
      <c r="O42" s="81">
        <f>M42*$Q$59</f>
        <v>1.0204081632653061</v>
      </c>
      <c r="P42" s="210">
        <f>N42*$Q$59</f>
        <v>4250</v>
      </c>
      <c r="Q42" s="204">
        <f>O42/O42</f>
        <v>1</v>
      </c>
      <c r="R42" s="239">
        <f>O42/((TRIM(RIGHT(C42,3))/TRIM(RIGHT($C$42,3))))</f>
        <v>1.0204081632653061</v>
      </c>
      <c r="S42" s="123" t="s">
        <v>61</v>
      </c>
      <c r="T42" s="124" t="str">
        <f t="shared" si="1"/>
        <v>2015 VBT MSM RR 125 ALB</v>
      </c>
    </row>
    <row r="43" spans="1:20" ht="18" customHeight="1" x14ac:dyDescent="0.25">
      <c r="A43" s="74" t="s">
        <v>17</v>
      </c>
      <c r="B43" s="75" t="s">
        <v>31</v>
      </c>
      <c r="C43" s="76" t="s">
        <v>74</v>
      </c>
      <c r="D43" s="130">
        <v>875</v>
      </c>
      <c r="E43" s="131">
        <v>910</v>
      </c>
      <c r="F43" s="245">
        <f>E43/D43</f>
        <v>1.04</v>
      </c>
      <c r="G43" s="230" t="s">
        <v>156</v>
      </c>
      <c r="H43" s="233" t="s">
        <v>20</v>
      </c>
      <c r="I43" s="256">
        <f>$F$46</f>
        <v>0.96678966789667897</v>
      </c>
      <c r="J43" s="226" t="s">
        <v>45</v>
      </c>
      <c r="K43" s="200">
        <f>F43/$F$46*(TRIM(RIGHT(C43,3))/TRIM(RIGHT($C$46,3)))</f>
        <v>0.68455239417071478</v>
      </c>
      <c r="L43" s="214" t="s">
        <v>47</v>
      </c>
      <c r="M43" s="222">
        <f t="shared" si="6"/>
        <v>0.66181818181818186</v>
      </c>
      <c r="N43" s="194">
        <f>D43*M43/(TRIM(RIGHT(C43,3))/TRIM(RIGHT($C$46,3)))</f>
        <v>910.00000000000011</v>
      </c>
      <c r="O43" s="18">
        <f>M43*$Q$60</f>
        <v>0.66181818181818186</v>
      </c>
      <c r="P43" s="211">
        <f>N43*$Q$60</f>
        <v>910.00000000000011</v>
      </c>
      <c r="Q43" s="205">
        <f>O43/O46</f>
        <v>0.68455239417071478</v>
      </c>
      <c r="R43" s="240">
        <f>O43/((TRIM(RIGHT(C43,3))/TRIM(RIGHT($C$46,3))))</f>
        <v>1.04</v>
      </c>
      <c r="S43" s="121" t="s">
        <v>61</v>
      </c>
      <c r="T43" s="122" t="str">
        <f t="shared" si="1"/>
        <v>2015 VBT FNS RR 70 ALB</v>
      </c>
    </row>
    <row r="44" spans="1:20" ht="18" customHeight="1" x14ac:dyDescent="0.25">
      <c r="A44" s="17" t="s">
        <v>18</v>
      </c>
      <c r="B44" s="54" t="s">
        <v>32</v>
      </c>
      <c r="C44" s="49" t="s">
        <v>75</v>
      </c>
      <c r="D44" s="130">
        <v>1675</v>
      </c>
      <c r="E44" s="126">
        <v>1600</v>
      </c>
      <c r="F44" s="245">
        <f t="shared" ref="F44:F45" si="8">E44/D44</f>
        <v>0.95522388059701491</v>
      </c>
      <c r="G44" s="230" t="s">
        <v>156</v>
      </c>
      <c r="H44" s="233" t="s">
        <v>20</v>
      </c>
      <c r="I44" s="256">
        <f t="shared" ref="I44:I46" si="9">$F$46</f>
        <v>0.96678966789667897</v>
      </c>
      <c r="J44" s="226" t="s">
        <v>45</v>
      </c>
      <c r="K44" s="200">
        <f t="shared" ref="K44:K46" si="10">F44/$F$46*(TRIM(RIGHT(C44,3))/TRIM(RIGHT($C$46,3)))</f>
        <v>0.71857230157332697</v>
      </c>
      <c r="L44" s="214" t="s">
        <v>47</v>
      </c>
      <c r="M44" s="220">
        <f t="shared" si="6"/>
        <v>0.69470827679782898</v>
      </c>
      <c r="N44" s="192">
        <f>D44*M44/(TRIM(RIGHT(C44,3))/TRIM(RIGHT($C$46,3)))</f>
        <v>1599.9999999999998</v>
      </c>
      <c r="O44" s="18">
        <f>M44*$Q$60</f>
        <v>0.69470827679782898</v>
      </c>
      <c r="P44" s="209">
        <f t="shared" ref="P44:P46" si="11">N44*$Q$60</f>
        <v>1599.9999999999998</v>
      </c>
      <c r="Q44" s="203">
        <f>O44/O46</f>
        <v>0.71857230157332697</v>
      </c>
      <c r="R44" s="238">
        <f t="shared" ref="R44:R46" si="12">O44/((TRIM(RIGHT(C44,3))/TRIM(RIGHT($C$46,3))))</f>
        <v>0.9552238805970148</v>
      </c>
      <c r="S44" s="107" t="s">
        <v>61</v>
      </c>
      <c r="T44" s="108" t="str">
        <f t="shared" si="1"/>
        <v>2015 VBT FNS RR 80 ALB</v>
      </c>
    </row>
    <row r="45" spans="1:20" ht="18" customHeight="1" x14ac:dyDescent="0.25">
      <c r="A45" s="17" t="s">
        <v>19</v>
      </c>
      <c r="B45" s="54" t="s">
        <v>33</v>
      </c>
      <c r="C45" s="49" t="s">
        <v>76</v>
      </c>
      <c r="D45" s="130">
        <v>2125</v>
      </c>
      <c r="E45" s="126">
        <v>1920</v>
      </c>
      <c r="F45" s="245">
        <f t="shared" si="8"/>
        <v>0.90352941176470591</v>
      </c>
      <c r="G45" s="230" t="s">
        <v>156</v>
      </c>
      <c r="H45" s="233" t="s">
        <v>20</v>
      </c>
      <c r="I45" s="256">
        <f t="shared" si="9"/>
        <v>0.96678966789667897</v>
      </c>
      <c r="J45" s="226" t="s">
        <v>45</v>
      </c>
      <c r="K45" s="200">
        <f t="shared" si="10"/>
        <v>0.76464546679185208</v>
      </c>
      <c r="L45" s="214" t="s">
        <v>47</v>
      </c>
      <c r="M45" s="220">
        <f t="shared" si="6"/>
        <v>0.73925133689839573</v>
      </c>
      <c r="N45" s="192">
        <f t="shared" ref="N45" si="13">D45*M45/(TRIM(RIGHT(C45,3))/TRIM(RIGHT($C$46,3)))</f>
        <v>1920</v>
      </c>
      <c r="O45" s="18">
        <f>M45*$Q$60</f>
        <v>0.73925133689839573</v>
      </c>
      <c r="P45" s="209">
        <f t="shared" si="11"/>
        <v>1920</v>
      </c>
      <c r="Q45" s="203">
        <f>O45/O46</f>
        <v>0.76464546679185208</v>
      </c>
      <c r="R45" s="238">
        <f t="shared" si="12"/>
        <v>0.9035294117647058</v>
      </c>
      <c r="S45" s="107" t="s">
        <v>61</v>
      </c>
      <c r="T45" s="108" t="str">
        <f t="shared" si="1"/>
        <v>2015 VBT FNS RR 90 ALB</v>
      </c>
    </row>
    <row r="46" spans="1:20" ht="18" customHeight="1" x14ac:dyDescent="0.25">
      <c r="A46" s="78" t="s">
        <v>20</v>
      </c>
      <c r="B46" s="79" t="s">
        <v>116</v>
      </c>
      <c r="C46" s="80" t="s">
        <v>77</v>
      </c>
      <c r="D46" s="128">
        <v>2710</v>
      </c>
      <c r="E46" s="129">
        <v>2620</v>
      </c>
      <c r="F46" s="246">
        <f>E46/D46</f>
        <v>0.96678966789667897</v>
      </c>
      <c r="G46" s="231" t="s">
        <v>156</v>
      </c>
      <c r="H46" s="234" t="s">
        <v>20</v>
      </c>
      <c r="I46" s="257">
        <f t="shared" si="9"/>
        <v>0.96678966789667897</v>
      </c>
      <c r="J46" s="225" t="s">
        <v>45</v>
      </c>
      <c r="K46" s="201">
        <f t="shared" si="10"/>
        <v>1</v>
      </c>
      <c r="L46" s="218" t="s">
        <v>47</v>
      </c>
      <c r="M46" s="221">
        <f t="shared" si="6"/>
        <v>0.96678966789667897</v>
      </c>
      <c r="N46" s="193">
        <f>D46*M46/(TRIM(RIGHT(C46,3))/TRIM(RIGHT($C$46,3)))</f>
        <v>2620</v>
      </c>
      <c r="O46" s="81">
        <f>M46*$Q$60</f>
        <v>0.96678966789667897</v>
      </c>
      <c r="P46" s="210">
        <f t="shared" si="11"/>
        <v>2620</v>
      </c>
      <c r="Q46" s="204">
        <f>O46/O46</f>
        <v>1</v>
      </c>
      <c r="R46" s="239">
        <f t="shared" si="12"/>
        <v>0.96678966789667897</v>
      </c>
      <c r="S46" s="123" t="s">
        <v>61</v>
      </c>
      <c r="T46" s="124" t="str">
        <f t="shared" si="1"/>
        <v>2015 VBT FNS RR 110 ALB</v>
      </c>
    </row>
    <row r="47" spans="1:20" ht="18" customHeight="1" x14ac:dyDescent="0.25">
      <c r="A47" s="74" t="s">
        <v>21</v>
      </c>
      <c r="B47" s="75" t="s">
        <v>34</v>
      </c>
      <c r="C47" s="76" t="s">
        <v>91</v>
      </c>
      <c r="D47" s="130">
        <v>2450</v>
      </c>
      <c r="E47" s="131">
        <v>2444</v>
      </c>
      <c r="F47" s="245">
        <f>E47/D47</f>
        <v>0.99755102040816324</v>
      </c>
      <c r="G47" s="232" t="s">
        <v>157</v>
      </c>
      <c r="H47" s="235" t="s">
        <v>22</v>
      </c>
      <c r="I47" s="258">
        <f>$F$48</f>
        <v>0.99613793103448278</v>
      </c>
      <c r="J47" s="226" t="s">
        <v>45</v>
      </c>
      <c r="K47" s="244">
        <f>F47/$F$48*(TRIM(RIGHT(C47,3))/TRIM(RIGHT($C$48,3)))</f>
        <v>0.66761237865403711</v>
      </c>
      <c r="L47" s="214" t="s">
        <v>47</v>
      </c>
      <c r="M47" s="222">
        <f t="shared" si="6"/>
        <v>0.66503401360544223</v>
      </c>
      <c r="N47" s="194">
        <f>D47*M47/(TRIM(RIGHT(C47,3))/TRIM(RIGHT($C$48,3)))</f>
        <v>2444.0000000000005</v>
      </c>
      <c r="O47" s="77">
        <f>M47*$Q$61</f>
        <v>0.66503401360544223</v>
      </c>
      <c r="P47" s="211">
        <f>N47*$Q$61</f>
        <v>2444.0000000000005</v>
      </c>
      <c r="Q47" s="205">
        <f>O47/O48</f>
        <v>0.66761237865403711</v>
      </c>
      <c r="R47" s="240">
        <f>O47/((TRIM(RIGHT(C47,3))/TRIM(RIGHT($C$48,3))))</f>
        <v>0.99755102040816335</v>
      </c>
      <c r="S47" s="121" t="s">
        <v>61</v>
      </c>
      <c r="T47" s="122" t="str">
        <f t="shared" si="1"/>
        <v>2015 VBT FSM RR 100 ALB</v>
      </c>
    </row>
    <row r="48" spans="1:20" ht="18" customHeight="1" x14ac:dyDescent="0.25">
      <c r="A48" s="78" t="s">
        <v>22</v>
      </c>
      <c r="B48" s="79" t="s">
        <v>117</v>
      </c>
      <c r="C48" s="80" t="s">
        <v>92</v>
      </c>
      <c r="D48" s="128">
        <v>3625</v>
      </c>
      <c r="E48" s="129">
        <v>3611</v>
      </c>
      <c r="F48" s="246">
        <f t="shared" si="2"/>
        <v>0.99613793103448278</v>
      </c>
      <c r="G48" s="231" t="s">
        <v>157</v>
      </c>
      <c r="H48" s="234" t="s">
        <v>22</v>
      </c>
      <c r="I48" s="257">
        <f>$F$48</f>
        <v>0.99613793103448278</v>
      </c>
      <c r="J48" s="225" t="s">
        <v>45</v>
      </c>
      <c r="K48" s="201">
        <f>F48/$F$48*(TRIM(RIGHT(C48,3))/TRIM(RIGHT($C$48,3)))</f>
        <v>1</v>
      </c>
      <c r="L48" s="218" t="s">
        <v>47</v>
      </c>
      <c r="M48" s="221">
        <f t="shared" si="6"/>
        <v>0.99613793103448278</v>
      </c>
      <c r="N48" s="193">
        <f>D48*M48/(TRIM(RIGHT(C48,3))/TRIM(RIGHT($C$48,3)))</f>
        <v>3611</v>
      </c>
      <c r="O48" s="81">
        <f>M48*$Q$61</f>
        <v>0.99613793103448278</v>
      </c>
      <c r="P48" s="210">
        <f>N48*$Q$61</f>
        <v>3611</v>
      </c>
      <c r="Q48" s="204">
        <f>O48/O48</f>
        <v>1</v>
      </c>
      <c r="R48" s="239">
        <f>O48/((TRIM(RIGHT(C48,3))/TRIM(RIGHT($C$48,3))))</f>
        <v>0.99613793103448278</v>
      </c>
      <c r="S48" s="123" t="s">
        <v>61</v>
      </c>
      <c r="T48" s="124" t="str">
        <f t="shared" si="1"/>
        <v>2015 VBT FSM RR 150 ALB</v>
      </c>
    </row>
    <row r="49" spans="1:20" s="11" customFormat="1" x14ac:dyDescent="0.25">
      <c r="A49" s="87" t="s">
        <v>3</v>
      </c>
      <c r="B49" s="88" t="s">
        <v>154</v>
      </c>
      <c r="C49" s="89"/>
      <c r="D49" s="90">
        <f>SUM(D37:D40)</f>
        <v>8995</v>
      </c>
      <c r="E49" s="119">
        <f>SUM(E37:E40)</f>
        <v>8842</v>
      </c>
      <c r="F49" s="249">
        <f>E49/D49</f>
        <v>0.98299055030572535</v>
      </c>
      <c r="G49" s="190"/>
      <c r="H49" s="197"/>
      <c r="I49" s="219"/>
      <c r="J49" s="219"/>
      <c r="K49" s="195"/>
      <c r="L49" s="223"/>
      <c r="M49" s="197"/>
      <c r="N49" s="237">
        <f>SUM(N37:N40)</f>
        <v>8842</v>
      </c>
      <c r="O49" s="92"/>
      <c r="P49" s="212">
        <f>SUM(P37:P40)</f>
        <v>8842</v>
      </c>
      <c r="Q49" s="206"/>
      <c r="R49" s="93"/>
      <c r="S49" s="93"/>
      <c r="T49" s="94"/>
    </row>
    <row r="50" spans="1:20" s="11" customFormat="1" x14ac:dyDescent="0.25">
      <c r="A50" s="87" t="s">
        <v>3</v>
      </c>
      <c r="B50" s="88" t="s">
        <v>155</v>
      </c>
      <c r="C50" s="89"/>
      <c r="D50" s="90">
        <f>SUM(D41:D42)</f>
        <v>6790</v>
      </c>
      <c r="E50" s="119">
        <f>SUM(E41:E42)</f>
        <v>6750</v>
      </c>
      <c r="F50" s="249">
        <f t="shared" ref="F50:F51" si="14">E50/D50</f>
        <v>0.99410898379970547</v>
      </c>
      <c r="G50" s="190"/>
      <c r="H50" s="197"/>
      <c r="I50" s="219"/>
      <c r="J50" s="219"/>
      <c r="K50" s="195"/>
      <c r="L50" s="223"/>
      <c r="M50" s="197"/>
      <c r="N50" s="237">
        <f>SUM(N41:N42)</f>
        <v>6750</v>
      </c>
      <c r="O50" s="92"/>
      <c r="P50" s="119">
        <f>SUM(P41:P42)</f>
        <v>6750</v>
      </c>
      <c r="Q50" s="88"/>
      <c r="R50" s="93"/>
      <c r="S50" s="93"/>
      <c r="T50" s="94"/>
    </row>
    <row r="51" spans="1:20" s="11" customFormat="1" x14ac:dyDescent="0.25">
      <c r="A51" s="87" t="s">
        <v>3</v>
      </c>
      <c r="B51" s="88" t="s">
        <v>156</v>
      </c>
      <c r="C51" s="89"/>
      <c r="D51" s="90">
        <f>SUM(D43:D46)</f>
        <v>7385</v>
      </c>
      <c r="E51" s="119">
        <f>SUM(E43:E46)</f>
        <v>7050</v>
      </c>
      <c r="F51" s="249">
        <f t="shared" si="14"/>
        <v>0.95463777928232907</v>
      </c>
      <c r="G51" s="190"/>
      <c r="H51" s="197"/>
      <c r="I51" s="219"/>
      <c r="J51" s="187"/>
      <c r="K51" s="92"/>
      <c r="L51" s="223"/>
      <c r="M51" s="197"/>
      <c r="N51" s="237">
        <f>SUM(N43:N46)</f>
        <v>7050</v>
      </c>
      <c r="O51" s="92"/>
      <c r="P51" s="119">
        <f>SUM(P43:P46)</f>
        <v>7050</v>
      </c>
      <c r="Q51" s="88"/>
      <c r="R51" s="93"/>
      <c r="S51" s="93"/>
      <c r="T51" s="94"/>
    </row>
    <row r="52" spans="1:20" s="11" customFormat="1" x14ac:dyDescent="0.25">
      <c r="A52" s="87" t="s">
        <v>3</v>
      </c>
      <c r="B52" s="88" t="s">
        <v>157</v>
      </c>
      <c r="C52" s="89"/>
      <c r="D52" s="90">
        <f>SUM(D47:D48)</f>
        <v>6075</v>
      </c>
      <c r="E52" s="119">
        <f>SUM(E47:E48)</f>
        <v>6055</v>
      </c>
      <c r="F52" s="249">
        <f>E52/D52</f>
        <v>0.99670781893004112</v>
      </c>
      <c r="G52" s="190"/>
      <c r="H52" s="197"/>
      <c r="I52" s="219"/>
      <c r="J52" s="187"/>
      <c r="K52" s="92"/>
      <c r="L52" s="223"/>
      <c r="M52" s="197"/>
      <c r="N52" s="237">
        <f>SUM(N47:N48)</f>
        <v>6055</v>
      </c>
      <c r="O52" s="92"/>
      <c r="P52" s="119">
        <f>SUM(P47:P48)</f>
        <v>6055</v>
      </c>
      <c r="Q52" s="88"/>
      <c r="R52" s="93"/>
      <c r="S52" s="93"/>
      <c r="T52" s="94"/>
    </row>
    <row r="53" spans="1:20" ht="20.100000000000001" customHeight="1" x14ac:dyDescent="0.25">
      <c r="A53" s="22"/>
      <c r="B53" s="23"/>
      <c r="C53" s="23"/>
      <c r="D53" s="120" t="s">
        <v>172</v>
      </c>
      <c r="E53" s="135">
        <v>1</v>
      </c>
      <c r="F53" s="25"/>
      <c r="G53" s="25"/>
      <c r="H53" s="25"/>
      <c r="I53" s="25"/>
      <c r="J53" s="25"/>
      <c r="K53" s="25"/>
      <c r="L53" s="25"/>
      <c r="M53" s="25"/>
      <c r="N53" s="24"/>
      <c r="O53" s="25"/>
      <c r="P53" s="25"/>
      <c r="Q53" s="24"/>
      <c r="R53" s="24"/>
      <c r="S53" s="24"/>
      <c r="T53" s="26"/>
    </row>
    <row r="54" spans="1:20" ht="20.100000000000001" customHeight="1" x14ac:dyDescent="0.25">
      <c r="A54" s="160"/>
      <c r="D54" s="158" t="s">
        <v>171</v>
      </c>
      <c r="E54" s="135">
        <v>1</v>
      </c>
      <c r="T54" s="161"/>
    </row>
    <row r="55" spans="1:20" ht="20.100000000000001" customHeight="1" x14ac:dyDescent="0.25">
      <c r="A55" s="160"/>
      <c r="D55" s="158" t="s">
        <v>173</v>
      </c>
      <c r="E55" s="135">
        <v>1</v>
      </c>
      <c r="T55" s="161"/>
    </row>
    <row r="56" spans="1:20" ht="20.100000000000001" customHeight="1" x14ac:dyDescent="0.25">
      <c r="A56" s="160"/>
      <c r="D56" s="158" t="s">
        <v>174</v>
      </c>
      <c r="E56" s="135">
        <v>1</v>
      </c>
      <c r="T56" s="161"/>
    </row>
    <row r="57" spans="1:20" ht="20.100000000000001" customHeight="1" x14ac:dyDescent="0.25">
      <c r="A57" s="160"/>
      <c r="D57" s="158"/>
      <c r="E57" s="166"/>
      <c r="T57" s="161"/>
    </row>
    <row r="58" spans="1:20" ht="20.100000000000001" customHeight="1" x14ac:dyDescent="0.25">
      <c r="A58" s="160"/>
      <c r="D58" s="158"/>
      <c r="E58" s="166"/>
      <c r="O58" s="158" t="str">
        <f>"MNS Normalization Ratio (NR) = Actual Aggregate Claim Amount / RB Expected Aggregate Claim Amount = "&amp;ROUND(E49,0)&amp;" / "&amp;ROUND(N49,0)&amp;":"</f>
        <v>MNS Normalization Ratio (NR) = Actual Aggregate Claim Amount / RB Expected Aggregate Claim Amount = 8842 / 8842:</v>
      </c>
      <c r="P58" s="158"/>
      <c r="Q58" s="3">
        <f>E49/N49</f>
        <v>1</v>
      </c>
      <c r="T58" s="161"/>
    </row>
    <row r="59" spans="1:20" ht="20.100000000000001" customHeight="1" x14ac:dyDescent="0.25">
      <c r="A59" s="160"/>
      <c r="D59" s="158"/>
      <c r="E59" s="166"/>
      <c r="O59" s="158" t="str">
        <f>"MSM Normalization Ratio (NR) = Actual Aggregate Claim Amount / RB Expected Aggregate Claim Amount = "&amp;ROUND(E50,0)&amp;" / "&amp;ROUND(N50,0)&amp;":"</f>
        <v>MSM Normalization Ratio (NR) = Actual Aggregate Claim Amount / RB Expected Aggregate Claim Amount = 6750 / 6750:</v>
      </c>
      <c r="P59" s="158"/>
      <c r="Q59" s="3">
        <f t="shared" ref="Q59:Q61" si="15">E50/N50</f>
        <v>1</v>
      </c>
      <c r="T59" s="161"/>
    </row>
    <row r="60" spans="1:20" ht="20.100000000000001" customHeight="1" x14ac:dyDescent="0.25">
      <c r="A60" s="160"/>
      <c r="D60" s="158"/>
      <c r="E60" s="166"/>
      <c r="O60" s="158" t="str">
        <f>"FNS Normalization Ratio (NR) = Actual Aggregate Claim Amount / RB Expected Aggregate Claim Amount = "&amp;ROUND(E51,0)&amp;" / "&amp;ROUND(N51,0)&amp;":"</f>
        <v>FNS Normalization Ratio (NR) = Actual Aggregate Claim Amount / RB Expected Aggregate Claim Amount = 7050 / 7050:</v>
      </c>
      <c r="P60" s="158"/>
      <c r="Q60" s="3">
        <f t="shared" si="15"/>
        <v>1</v>
      </c>
      <c r="T60" s="161"/>
    </row>
    <row r="61" spans="1:20" ht="20.100000000000001" customHeight="1" x14ac:dyDescent="0.25">
      <c r="A61" s="27"/>
      <c r="B61" s="28"/>
      <c r="C61" s="28"/>
      <c r="D61" s="28"/>
      <c r="E61" s="28"/>
      <c r="F61" s="28"/>
      <c r="G61" s="28"/>
      <c r="H61" s="28"/>
      <c r="I61" s="28"/>
      <c r="J61" s="28"/>
      <c r="K61" s="28"/>
      <c r="L61" s="28"/>
      <c r="M61" s="28"/>
      <c r="N61" s="28"/>
      <c r="O61" s="29" t="str">
        <f>"FSM Normalization Ratio (NR) = Actual Aggregate Claim Amount / RB Expected Aggregate Claim Amount = "&amp;ROUND(E52,0)&amp;" / "&amp;ROUND(N52,0)&amp;":"</f>
        <v>FSM Normalization Ratio (NR) = Actual Aggregate Claim Amount / RB Expected Aggregate Claim Amount = 6055 / 6055:</v>
      </c>
      <c r="P61" s="29"/>
      <c r="Q61" s="32">
        <f t="shared" si="15"/>
        <v>1</v>
      </c>
      <c r="R61" s="30"/>
      <c r="S61" s="30"/>
      <c r="T61" s="34"/>
    </row>
  </sheetData>
  <mergeCells count="1">
    <mergeCell ref="R35:T35"/>
  </mergeCells>
  <printOptions horizontalCentered="1"/>
  <pageMargins left="0" right="0" top="0.5" bottom="0" header="0.3" footer="0.3"/>
  <pageSetup scale="6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A1:V44"/>
  <sheetViews>
    <sheetView showGridLines="0" zoomScaleNormal="100" workbookViewId="0">
      <selection activeCell="A2" sqref="A2"/>
    </sheetView>
  </sheetViews>
  <sheetFormatPr defaultRowHeight="15" x14ac:dyDescent="0.25"/>
  <cols>
    <col min="1" max="1" width="11.5703125" customWidth="1"/>
    <col min="2" max="2" width="19.85546875" style="1" customWidth="1"/>
    <col min="3" max="3" width="12.85546875" style="1" customWidth="1"/>
    <col min="4" max="4" width="18" style="1" customWidth="1"/>
    <col min="5" max="5" width="9.5703125" customWidth="1"/>
    <col min="6" max="6" width="7" style="4" customWidth="1"/>
    <col min="7" max="7" width="11.28515625" style="4" customWidth="1"/>
    <col min="8" max="8" width="2.28515625" style="4" customWidth="1"/>
    <col min="9" max="9" width="7" style="4" customWidth="1"/>
    <col min="10" max="10" width="4" style="4" customWidth="1"/>
    <col min="11" max="11" width="13.85546875" style="4" customWidth="1"/>
    <col min="12" max="12" width="2.7109375" style="4" customWidth="1"/>
    <col min="13" max="13" width="9.85546875" style="4" customWidth="1"/>
    <col min="14" max="14" width="3.85546875" style="4" customWidth="1"/>
    <col min="15" max="15" width="9.42578125" style="4" customWidth="1"/>
    <col min="16" max="16" width="9.42578125" customWidth="1"/>
    <col min="17" max="17" width="8.42578125" style="4" customWidth="1"/>
    <col min="18" max="18" width="12.28515625" customWidth="1"/>
    <col min="19" max="19" width="1.28515625" customWidth="1"/>
    <col min="20" max="20" width="6.42578125" customWidth="1"/>
    <col min="21" max="21" width="2.85546875" customWidth="1"/>
    <col min="22" max="22" width="23.7109375" customWidth="1"/>
  </cols>
  <sheetData>
    <row r="1" spans="1:22" ht="18.75" x14ac:dyDescent="0.3">
      <c r="A1" s="118" t="s">
        <v>190</v>
      </c>
      <c r="F1" s="6"/>
      <c r="V1" s="264">
        <f>'Relativistic Method - Example 1'!$K$1</f>
        <v>43651</v>
      </c>
    </row>
    <row r="2" spans="1:22" x14ac:dyDescent="0.25">
      <c r="A2" s="3"/>
      <c r="F2" s="6"/>
    </row>
    <row r="3" spans="1:22" ht="20.100000000000001" customHeight="1" x14ac:dyDescent="0.25">
      <c r="A3" s="13"/>
      <c r="F3" s="6"/>
    </row>
    <row r="4" spans="1:22" ht="20.100000000000001" customHeight="1" x14ac:dyDescent="0.25">
      <c r="A4" s="13"/>
      <c r="F4" s="6"/>
    </row>
    <row r="5" spans="1:22" ht="20.100000000000001" customHeight="1" x14ac:dyDescent="0.25">
      <c r="A5" s="13"/>
      <c r="F5" s="6"/>
    </row>
    <row r="6" spans="1:22" ht="20.100000000000001" customHeight="1" x14ac:dyDescent="0.25">
      <c r="A6" s="13"/>
      <c r="F6" s="6"/>
    </row>
    <row r="7" spans="1:22" ht="20.100000000000001" customHeight="1" x14ac:dyDescent="0.25">
      <c r="A7" s="13"/>
      <c r="F7" s="6"/>
    </row>
    <row r="8" spans="1:22" ht="20.100000000000001" customHeight="1" x14ac:dyDescent="0.25">
      <c r="A8" s="13"/>
      <c r="F8" s="6"/>
    </row>
    <row r="9" spans="1:22" ht="20.100000000000001" customHeight="1" x14ac:dyDescent="0.25">
      <c r="A9" s="13"/>
      <c r="F9" s="6"/>
    </row>
    <row r="10" spans="1:22" ht="20.100000000000001" customHeight="1" x14ac:dyDescent="0.25">
      <c r="A10" s="13"/>
      <c r="F10" s="6"/>
    </row>
    <row r="11" spans="1:22" ht="20.100000000000001" customHeight="1" x14ac:dyDescent="0.25">
      <c r="A11" s="13"/>
      <c r="F11" s="6"/>
    </row>
    <row r="12" spans="1:22" ht="20.100000000000001" customHeight="1" x14ac:dyDescent="0.25">
      <c r="A12" s="13"/>
      <c r="F12" s="6"/>
    </row>
    <row r="13" spans="1:22" ht="20.100000000000001" customHeight="1" x14ac:dyDescent="0.25">
      <c r="A13" s="13"/>
      <c r="F13" s="6"/>
    </row>
    <row r="14" spans="1:22" ht="20.100000000000001" customHeight="1" x14ac:dyDescent="0.25">
      <c r="A14" s="13"/>
      <c r="F14" s="6"/>
    </row>
    <row r="15" spans="1:22" ht="20.100000000000001" customHeight="1" x14ac:dyDescent="0.25">
      <c r="A15" s="13"/>
      <c r="F15" s="6"/>
    </row>
    <row r="16" spans="1:22" ht="20.100000000000001" customHeight="1" x14ac:dyDescent="0.25">
      <c r="A16" s="13"/>
      <c r="F16" s="6"/>
    </row>
    <row r="17" spans="1:22" ht="20.100000000000001" customHeight="1" x14ac:dyDescent="0.25">
      <c r="A17" s="13"/>
      <c r="F17" s="6"/>
    </row>
    <row r="18" spans="1:22" ht="20.100000000000001" customHeight="1" x14ac:dyDescent="0.25">
      <c r="A18" s="13"/>
      <c r="F18" s="6"/>
    </row>
    <row r="19" spans="1:22" ht="20.100000000000001" customHeight="1" x14ac:dyDescent="0.25">
      <c r="A19" s="13"/>
      <c r="F19" s="6"/>
    </row>
    <row r="20" spans="1:22" ht="20.100000000000001" customHeight="1" x14ac:dyDescent="0.25">
      <c r="A20" s="13"/>
      <c r="F20" s="6"/>
    </row>
    <row r="21" spans="1:22" ht="20.100000000000001" customHeight="1" x14ac:dyDescent="0.25">
      <c r="A21" s="13"/>
      <c r="F21" s="6"/>
    </row>
    <row r="22" spans="1:22" ht="20.100000000000001" customHeight="1" x14ac:dyDescent="0.25">
      <c r="A22" s="3"/>
      <c r="F22" s="6"/>
    </row>
    <row r="23" spans="1:22" x14ac:dyDescent="0.25">
      <c r="A23" s="95" t="s">
        <v>81</v>
      </c>
      <c r="B23" s="68"/>
      <c r="C23" s="69" t="s">
        <v>39</v>
      </c>
      <c r="D23" s="23"/>
      <c r="E23" s="24"/>
      <c r="F23" s="70"/>
      <c r="G23" s="71" t="s">
        <v>44</v>
      </c>
      <c r="H23" s="69"/>
      <c r="I23" s="69"/>
      <c r="J23" s="69"/>
      <c r="K23" s="25"/>
      <c r="L23" s="25"/>
      <c r="M23" s="25"/>
      <c r="N23" s="25"/>
      <c r="O23" s="70"/>
      <c r="P23" s="67" t="s">
        <v>64</v>
      </c>
      <c r="Q23" s="25"/>
      <c r="R23" s="72"/>
      <c r="S23" s="24"/>
      <c r="T23" s="67" t="s">
        <v>56</v>
      </c>
      <c r="U23" s="67"/>
      <c r="V23" s="72"/>
    </row>
    <row r="24" spans="1:22" x14ac:dyDescent="0.25">
      <c r="A24" s="116" t="s">
        <v>80</v>
      </c>
      <c r="B24" s="8"/>
      <c r="C24" s="5"/>
      <c r="F24" s="9"/>
      <c r="G24" s="117"/>
      <c r="H24" s="5"/>
      <c r="I24" s="5"/>
      <c r="J24" s="5"/>
      <c r="O24" s="9"/>
      <c r="P24" s="3" t="s">
        <v>65</v>
      </c>
      <c r="R24" s="10"/>
      <c r="T24" s="3" t="s">
        <v>55</v>
      </c>
      <c r="U24" s="3"/>
      <c r="V24" s="10"/>
    </row>
    <row r="25" spans="1:22" x14ac:dyDescent="0.25">
      <c r="A25" s="96"/>
      <c r="B25" s="8"/>
      <c r="C25" s="5"/>
      <c r="F25" s="9"/>
      <c r="G25" s="12"/>
      <c r="I25" s="5"/>
      <c r="J25" s="5"/>
      <c r="O25" s="9"/>
      <c r="P25" s="3" t="s">
        <v>66</v>
      </c>
      <c r="R25" s="10"/>
      <c r="T25" s="3"/>
      <c r="U25" s="3"/>
      <c r="V25" s="10"/>
    </row>
    <row r="26" spans="1:22" x14ac:dyDescent="0.25">
      <c r="A26" s="37" t="s">
        <v>6</v>
      </c>
      <c r="B26" s="51" t="s">
        <v>7</v>
      </c>
      <c r="C26" s="42" t="s">
        <v>8</v>
      </c>
      <c r="D26" s="37" t="s">
        <v>9</v>
      </c>
      <c r="E26" s="37" t="s">
        <v>10</v>
      </c>
      <c r="F26" s="51" t="s">
        <v>11</v>
      </c>
      <c r="G26" s="42" t="s">
        <v>12</v>
      </c>
      <c r="H26" s="41"/>
      <c r="I26" s="42" t="s">
        <v>13</v>
      </c>
      <c r="J26" s="41"/>
      <c r="K26" s="42" t="s">
        <v>14</v>
      </c>
      <c r="L26" s="41"/>
      <c r="M26" s="42" t="s">
        <v>25</v>
      </c>
      <c r="N26" s="41"/>
      <c r="O26" s="59" t="s">
        <v>26</v>
      </c>
      <c r="P26" s="42" t="s">
        <v>35</v>
      </c>
      <c r="Q26" s="37" t="s">
        <v>36</v>
      </c>
      <c r="R26" s="51" t="s">
        <v>37</v>
      </c>
      <c r="S26" s="103"/>
      <c r="T26" s="103"/>
      <c r="U26" s="103"/>
      <c r="V26" s="111" t="s">
        <v>62</v>
      </c>
    </row>
    <row r="27" spans="1:22" ht="78" x14ac:dyDescent="0.25">
      <c r="A27" s="35"/>
      <c r="B27" s="52"/>
      <c r="C27" s="44"/>
      <c r="D27" s="36" t="s">
        <v>189</v>
      </c>
      <c r="E27" s="35"/>
      <c r="F27" s="241" t="s">
        <v>176</v>
      </c>
      <c r="G27" s="44"/>
      <c r="H27" s="43"/>
      <c r="I27" s="44"/>
      <c r="J27" s="43"/>
      <c r="K27" s="73" t="s">
        <v>48</v>
      </c>
      <c r="L27" s="43"/>
      <c r="M27" s="44"/>
      <c r="N27" s="43"/>
      <c r="O27" s="60"/>
      <c r="P27" s="56" t="s">
        <v>57</v>
      </c>
      <c r="Q27" s="36" t="s">
        <v>58</v>
      </c>
      <c r="R27" s="63" t="s">
        <v>59</v>
      </c>
      <c r="S27" s="104"/>
      <c r="T27" s="199" t="s">
        <v>175</v>
      </c>
      <c r="U27" s="112"/>
      <c r="V27" s="113"/>
    </row>
    <row r="28" spans="1:22" s="7" customFormat="1" ht="60" x14ac:dyDescent="0.25">
      <c r="A28" s="15" t="s">
        <v>43</v>
      </c>
      <c r="B28" s="53" t="s">
        <v>42</v>
      </c>
      <c r="C28" s="48" t="s">
        <v>90</v>
      </c>
      <c r="D28" s="16" t="s">
        <v>217</v>
      </c>
      <c r="E28" s="16" t="s">
        <v>24</v>
      </c>
      <c r="F28" s="55" t="s">
        <v>23</v>
      </c>
      <c r="G28" s="97" t="s">
        <v>2</v>
      </c>
      <c r="H28" s="98" t="s">
        <v>45</v>
      </c>
      <c r="I28" s="98" t="s">
        <v>23</v>
      </c>
      <c r="J28" s="98" t="s">
        <v>46</v>
      </c>
      <c r="K28" s="98" t="s">
        <v>40</v>
      </c>
      <c r="L28" s="98" t="s">
        <v>45</v>
      </c>
      <c r="M28" s="98" t="s">
        <v>41</v>
      </c>
      <c r="N28" s="98" t="s">
        <v>47</v>
      </c>
      <c r="O28" s="99" t="s">
        <v>52</v>
      </c>
      <c r="P28" s="45" t="s">
        <v>63</v>
      </c>
      <c r="Q28" s="16" t="s">
        <v>53</v>
      </c>
      <c r="R28" s="55" t="s">
        <v>54</v>
      </c>
      <c r="S28" s="109" t="s">
        <v>60</v>
      </c>
      <c r="T28" s="109"/>
      <c r="U28" s="109"/>
      <c r="V28" s="110"/>
    </row>
    <row r="29" spans="1:22" ht="18" customHeight="1" x14ac:dyDescent="0.25">
      <c r="A29" s="17" t="s">
        <v>0</v>
      </c>
      <c r="B29" s="54" t="s">
        <v>27</v>
      </c>
      <c r="C29" s="49" t="s">
        <v>68</v>
      </c>
      <c r="D29" s="125">
        <v>64</v>
      </c>
      <c r="E29" s="126">
        <v>50</v>
      </c>
      <c r="F29" s="252">
        <f>E29/D29</f>
        <v>0.78125</v>
      </c>
      <c r="G29" s="127">
        <v>0.15</v>
      </c>
      <c r="H29" s="14" t="s">
        <v>45</v>
      </c>
      <c r="I29" s="260">
        <f>F29</f>
        <v>0.78125</v>
      </c>
      <c r="J29" s="14" t="s">
        <v>46</v>
      </c>
      <c r="K29" s="47">
        <f>1-G29</f>
        <v>0.85</v>
      </c>
      <c r="L29" s="14" t="s">
        <v>45</v>
      </c>
      <c r="M29" s="259">
        <f>$F$41</f>
        <v>0.80877371273712739</v>
      </c>
      <c r="N29" s="14" t="s">
        <v>47</v>
      </c>
      <c r="O29" s="102">
        <f>(G29*I29)+(K29*M29)</f>
        <v>0.80464515582655827</v>
      </c>
      <c r="P29" s="57">
        <f>D29*O29</f>
        <v>51.497289972899729</v>
      </c>
      <c r="Q29" s="18">
        <f>O29*$P$43</f>
        <v>0.80617833764254376</v>
      </c>
      <c r="R29" s="64">
        <f>D29*Q29</f>
        <v>51.595413609122801</v>
      </c>
      <c r="S29" s="105"/>
      <c r="T29" s="107">
        <f>Q29</f>
        <v>0.80617833764254376</v>
      </c>
      <c r="U29" s="107" t="s">
        <v>61</v>
      </c>
      <c r="V29" s="108" t="str">
        <f>"2015 VBT "&amp;C29&amp;" ALB"</f>
        <v>2015 VBT MNS RR 70 ALB</v>
      </c>
    </row>
    <row r="30" spans="1:22" ht="18" customHeight="1" x14ac:dyDescent="0.25">
      <c r="A30" s="17" t="s">
        <v>1</v>
      </c>
      <c r="B30" s="54" t="s">
        <v>28</v>
      </c>
      <c r="C30" s="49" t="s">
        <v>69</v>
      </c>
      <c r="D30" s="125">
        <v>343</v>
      </c>
      <c r="E30" s="126">
        <v>300</v>
      </c>
      <c r="F30" s="252">
        <f t="shared" ref="F30:F40" si="0">E30/D30</f>
        <v>0.87463556851311952</v>
      </c>
      <c r="G30" s="127">
        <v>0.62</v>
      </c>
      <c r="H30" s="14" t="s">
        <v>45</v>
      </c>
      <c r="I30" s="260">
        <f t="shared" ref="I30:I40" si="1">F30</f>
        <v>0.87463556851311952</v>
      </c>
      <c r="J30" s="14" t="s">
        <v>46</v>
      </c>
      <c r="K30" s="47">
        <f t="shared" ref="K30:K40" si="2">1-G30</f>
        <v>0.38</v>
      </c>
      <c r="L30" s="14" t="s">
        <v>45</v>
      </c>
      <c r="M30" s="259">
        <f t="shared" ref="M30:M40" si="3">$F$41</f>
        <v>0.80877371273712739</v>
      </c>
      <c r="N30" s="14" t="s">
        <v>47</v>
      </c>
      <c r="O30" s="102">
        <f t="shared" ref="O30:O40" si="4">(G30*I30)+(K30*M30)</f>
        <v>0.84960806331824257</v>
      </c>
      <c r="P30" s="57">
        <f t="shared" ref="P30:P40" si="5">D30*O30</f>
        <v>291.41556571815721</v>
      </c>
      <c r="Q30" s="18">
        <f t="shared" ref="Q30:Q40" si="6">O30*$P$43</f>
        <v>0.85122691806926154</v>
      </c>
      <c r="R30" s="64">
        <f t="shared" ref="R30:R40" si="7">D30*Q30</f>
        <v>291.97083289775674</v>
      </c>
      <c r="S30" s="105"/>
      <c r="T30" s="107">
        <f t="shared" ref="T30:T40" si="8">Q30</f>
        <v>0.85122691806926154</v>
      </c>
      <c r="U30" s="107" t="s">
        <v>61</v>
      </c>
      <c r="V30" s="108" t="str">
        <f t="shared" ref="V30:V40" si="9">"2015 VBT "&amp;C30&amp;" ALB"</f>
        <v>2015 VBT MNS RR 80 ALB</v>
      </c>
    </row>
    <row r="31" spans="1:22" ht="18" customHeight="1" x14ac:dyDescent="0.25">
      <c r="A31" s="17" t="s">
        <v>4</v>
      </c>
      <c r="B31" s="54" t="s">
        <v>29</v>
      </c>
      <c r="C31" s="49" t="s">
        <v>70</v>
      </c>
      <c r="D31" s="125">
        <v>510</v>
      </c>
      <c r="E31" s="126">
        <v>400</v>
      </c>
      <c r="F31" s="252">
        <f t="shared" si="0"/>
        <v>0.78431372549019607</v>
      </c>
      <c r="G31" s="127">
        <v>0.78</v>
      </c>
      <c r="H31" s="14" t="s">
        <v>45</v>
      </c>
      <c r="I31" s="260">
        <f t="shared" si="1"/>
        <v>0.78431372549019607</v>
      </c>
      <c r="J31" s="14" t="s">
        <v>46</v>
      </c>
      <c r="K31" s="47">
        <f t="shared" si="2"/>
        <v>0.21999999999999997</v>
      </c>
      <c r="L31" s="14" t="s">
        <v>45</v>
      </c>
      <c r="M31" s="259">
        <f t="shared" si="3"/>
        <v>0.80877371273712739</v>
      </c>
      <c r="N31" s="14" t="s">
        <v>47</v>
      </c>
      <c r="O31" s="102">
        <f t="shared" si="4"/>
        <v>0.78969492268452102</v>
      </c>
      <c r="P31" s="57">
        <f t="shared" si="5"/>
        <v>402.7444105691057</v>
      </c>
      <c r="Q31" s="18">
        <f t="shared" si="6"/>
        <v>0.79119961812308648</v>
      </c>
      <c r="R31" s="64">
        <f t="shared" si="7"/>
        <v>403.51180524277413</v>
      </c>
      <c r="S31" s="105"/>
      <c r="T31" s="107">
        <f>Q31</f>
        <v>0.79119961812308648</v>
      </c>
      <c r="U31" s="107" t="s">
        <v>61</v>
      </c>
      <c r="V31" s="108" t="str">
        <f t="shared" si="9"/>
        <v>2015 VBT MNS RR 90 ALB</v>
      </c>
    </row>
    <row r="32" spans="1:22" ht="18" customHeight="1" x14ac:dyDescent="0.25">
      <c r="A32" s="17" t="s">
        <v>5</v>
      </c>
      <c r="B32" s="54" t="s">
        <v>114</v>
      </c>
      <c r="C32" s="49" t="s">
        <v>71</v>
      </c>
      <c r="D32" s="125">
        <v>617</v>
      </c>
      <c r="E32" s="126">
        <v>500</v>
      </c>
      <c r="F32" s="252">
        <f t="shared" si="0"/>
        <v>0.81037277147487841</v>
      </c>
      <c r="G32" s="127">
        <v>0.89</v>
      </c>
      <c r="H32" s="14" t="s">
        <v>45</v>
      </c>
      <c r="I32" s="260">
        <f t="shared" si="1"/>
        <v>0.81037277147487841</v>
      </c>
      <c r="J32" s="14" t="s">
        <v>46</v>
      </c>
      <c r="K32" s="47">
        <f t="shared" si="2"/>
        <v>0.10999999999999999</v>
      </c>
      <c r="L32" s="14" t="s">
        <v>45</v>
      </c>
      <c r="M32" s="259">
        <f t="shared" si="3"/>
        <v>0.80877371273712739</v>
      </c>
      <c r="N32" s="14" t="s">
        <v>47</v>
      </c>
      <c r="O32" s="102">
        <f t="shared" si="4"/>
        <v>0.81019687501372573</v>
      </c>
      <c r="P32" s="57">
        <f t="shared" si="5"/>
        <v>499.8914718834688</v>
      </c>
      <c r="Q32" s="18">
        <f t="shared" si="6"/>
        <v>0.81174063515090489</v>
      </c>
      <c r="R32" s="64">
        <f>D32*Q32</f>
        <v>500.84397188810834</v>
      </c>
      <c r="S32" s="105"/>
      <c r="T32" s="107">
        <f t="shared" si="8"/>
        <v>0.81174063515090489</v>
      </c>
      <c r="U32" s="107" t="s">
        <v>61</v>
      </c>
      <c r="V32" s="108" t="str">
        <f t="shared" si="9"/>
        <v>2015 VBT MNS RR 110 ALB</v>
      </c>
    </row>
    <row r="33" spans="1:22" ht="18" customHeight="1" x14ac:dyDescent="0.25">
      <c r="A33" s="17" t="s">
        <v>15</v>
      </c>
      <c r="B33" s="54" t="s">
        <v>30</v>
      </c>
      <c r="C33" s="76" t="s">
        <v>72</v>
      </c>
      <c r="D33" s="125">
        <v>800</v>
      </c>
      <c r="E33" s="126">
        <v>600</v>
      </c>
      <c r="F33" s="252">
        <f t="shared" si="0"/>
        <v>0.75</v>
      </c>
      <c r="G33" s="127">
        <v>0.95</v>
      </c>
      <c r="H33" s="14" t="s">
        <v>45</v>
      </c>
      <c r="I33" s="260">
        <f t="shared" si="1"/>
        <v>0.75</v>
      </c>
      <c r="J33" s="14" t="s">
        <v>46</v>
      </c>
      <c r="K33" s="47">
        <f t="shared" si="2"/>
        <v>5.0000000000000044E-2</v>
      </c>
      <c r="L33" s="14" t="s">
        <v>45</v>
      </c>
      <c r="M33" s="259">
        <f t="shared" si="3"/>
        <v>0.80877371273712739</v>
      </c>
      <c r="N33" s="14" t="s">
        <v>47</v>
      </c>
      <c r="O33" s="102">
        <f t="shared" si="4"/>
        <v>0.75293868563685629</v>
      </c>
      <c r="P33" s="57">
        <f>D33*O33</f>
        <v>602.35094850948508</v>
      </c>
      <c r="Q33" s="18">
        <f t="shared" si="6"/>
        <v>0.75437334524179067</v>
      </c>
      <c r="R33" s="64">
        <f t="shared" si="7"/>
        <v>603.49867619343252</v>
      </c>
      <c r="S33" s="105"/>
      <c r="T33" s="107">
        <f t="shared" si="8"/>
        <v>0.75437334524179067</v>
      </c>
      <c r="U33" s="107" t="s">
        <v>61</v>
      </c>
      <c r="V33" s="108" t="str">
        <f t="shared" si="9"/>
        <v>2015 VBT MSM RR 75 ALB</v>
      </c>
    </row>
    <row r="34" spans="1:22" ht="18" customHeight="1" x14ac:dyDescent="0.25">
      <c r="A34" s="17" t="s">
        <v>16</v>
      </c>
      <c r="B34" s="54" t="s">
        <v>115</v>
      </c>
      <c r="C34" s="49" t="s">
        <v>73</v>
      </c>
      <c r="D34" s="125">
        <v>833</v>
      </c>
      <c r="E34" s="126">
        <v>700</v>
      </c>
      <c r="F34" s="252">
        <f t="shared" si="0"/>
        <v>0.84033613445378152</v>
      </c>
      <c r="G34" s="127">
        <v>1</v>
      </c>
      <c r="H34" s="14" t="s">
        <v>45</v>
      </c>
      <c r="I34" s="260">
        <f t="shared" si="1"/>
        <v>0.84033613445378152</v>
      </c>
      <c r="J34" s="14" t="s">
        <v>46</v>
      </c>
      <c r="K34" s="47">
        <f t="shared" si="2"/>
        <v>0</v>
      </c>
      <c r="L34" s="14" t="s">
        <v>45</v>
      </c>
      <c r="M34" s="259">
        <f t="shared" si="3"/>
        <v>0.80877371273712739</v>
      </c>
      <c r="N34" s="14" t="s">
        <v>47</v>
      </c>
      <c r="O34" s="102">
        <f t="shared" si="4"/>
        <v>0.84033613445378152</v>
      </c>
      <c r="P34" s="57">
        <f t="shared" si="5"/>
        <v>700</v>
      </c>
      <c r="Q34" s="18">
        <f t="shared" si="6"/>
        <v>0.84193732234552565</v>
      </c>
      <c r="R34" s="64">
        <f t="shared" si="7"/>
        <v>701.33378951382292</v>
      </c>
      <c r="S34" s="105"/>
      <c r="T34" s="107">
        <f t="shared" si="8"/>
        <v>0.84193732234552565</v>
      </c>
      <c r="U34" s="107" t="s">
        <v>61</v>
      </c>
      <c r="V34" s="108" t="str">
        <f t="shared" si="9"/>
        <v>2015 VBT MSM RR 125 ALB</v>
      </c>
    </row>
    <row r="35" spans="1:22" ht="18" customHeight="1" x14ac:dyDescent="0.25">
      <c r="A35" s="17" t="s">
        <v>17</v>
      </c>
      <c r="B35" s="54" t="s">
        <v>31</v>
      </c>
      <c r="C35" s="76" t="s">
        <v>74</v>
      </c>
      <c r="D35" s="125">
        <v>32</v>
      </c>
      <c r="E35" s="126">
        <v>25</v>
      </c>
      <c r="F35" s="252">
        <f t="shared" si="0"/>
        <v>0.78125</v>
      </c>
      <c r="G35" s="127">
        <v>0.05</v>
      </c>
      <c r="H35" s="14" t="s">
        <v>45</v>
      </c>
      <c r="I35" s="260">
        <f t="shared" si="1"/>
        <v>0.78125</v>
      </c>
      <c r="J35" s="14" t="s">
        <v>46</v>
      </c>
      <c r="K35" s="47">
        <f t="shared" si="2"/>
        <v>0.95</v>
      </c>
      <c r="L35" s="14" t="s">
        <v>45</v>
      </c>
      <c r="M35" s="259">
        <f t="shared" si="3"/>
        <v>0.80877371273712739</v>
      </c>
      <c r="N35" s="14" t="s">
        <v>47</v>
      </c>
      <c r="O35" s="102">
        <f t="shared" si="4"/>
        <v>0.80739752710027102</v>
      </c>
      <c r="P35" s="57">
        <f t="shared" si="5"/>
        <v>25.836720867208673</v>
      </c>
      <c r="Q35" s="18">
        <f t="shared" si="6"/>
        <v>0.80893595332188939</v>
      </c>
      <c r="R35" s="64">
        <f t="shared" si="7"/>
        <v>25.88595050630046</v>
      </c>
      <c r="S35" s="105"/>
      <c r="T35" s="107">
        <f t="shared" si="8"/>
        <v>0.80893595332188939</v>
      </c>
      <c r="U35" s="107" t="s">
        <v>61</v>
      </c>
      <c r="V35" s="108" t="str">
        <f t="shared" si="9"/>
        <v>2015 VBT FNS RR 70 ALB</v>
      </c>
    </row>
    <row r="36" spans="1:22" ht="18" customHeight="1" x14ac:dyDescent="0.25">
      <c r="A36" s="17" t="s">
        <v>18</v>
      </c>
      <c r="B36" s="54" t="s">
        <v>32</v>
      </c>
      <c r="C36" s="49" t="s">
        <v>75</v>
      </c>
      <c r="D36" s="125">
        <v>226</v>
      </c>
      <c r="E36" s="126">
        <v>200</v>
      </c>
      <c r="F36" s="252">
        <f t="shared" si="0"/>
        <v>0.88495575221238942</v>
      </c>
      <c r="G36" s="127">
        <v>0.33</v>
      </c>
      <c r="H36" s="14" t="s">
        <v>45</v>
      </c>
      <c r="I36" s="260">
        <f t="shared" si="1"/>
        <v>0.88495575221238942</v>
      </c>
      <c r="J36" s="14" t="s">
        <v>46</v>
      </c>
      <c r="K36" s="47">
        <f t="shared" si="2"/>
        <v>0.66999999999999993</v>
      </c>
      <c r="L36" s="14" t="s">
        <v>45</v>
      </c>
      <c r="M36" s="259">
        <f t="shared" si="3"/>
        <v>0.80877371273712739</v>
      </c>
      <c r="N36" s="14" t="s">
        <v>47</v>
      </c>
      <c r="O36" s="102">
        <f t="shared" si="4"/>
        <v>0.8339137857639638</v>
      </c>
      <c r="P36" s="57">
        <f t="shared" si="5"/>
        <v>188.46451558265582</v>
      </c>
      <c r="Q36" s="18">
        <f t="shared" si="6"/>
        <v>0.8355027364252271</v>
      </c>
      <c r="R36" s="64">
        <f t="shared" si="7"/>
        <v>188.82361843210131</v>
      </c>
      <c r="S36" s="105"/>
      <c r="T36" s="107">
        <f t="shared" si="8"/>
        <v>0.8355027364252271</v>
      </c>
      <c r="U36" s="107" t="s">
        <v>61</v>
      </c>
      <c r="V36" s="108" t="str">
        <f t="shared" si="9"/>
        <v>2015 VBT FNS RR 80 ALB</v>
      </c>
    </row>
    <row r="37" spans="1:22" ht="18" customHeight="1" x14ac:dyDescent="0.25">
      <c r="A37" s="17" t="s">
        <v>19</v>
      </c>
      <c r="B37" s="54" t="s">
        <v>33</v>
      </c>
      <c r="C37" s="49" t="s">
        <v>76</v>
      </c>
      <c r="D37" s="125">
        <v>445</v>
      </c>
      <c r="E37" s="126">
        <v>350</v>
      </c>
      <c r="F37" s="252">
        <f t="shared" si="0"/>
        <v>0.7865168539325843</v>
      </c>
      <c r="G37" s="127">
        <v>0.66</v>
      </c>
      <c r="H37" s="14" t="s">
        <v>45</v>
      </c>
      <c r="I37" s="260">
        <f t="shared" si="1"/>
        <v>0.7865168539325843</v>
      </c>
      <c r="J37" s="14" t="s">
        <v>46</v>
      </c>
      <c r="K37" s="47">
        <f t="shared" si="2"/>
        <v>0.33999999999999997</v>
      </c>
      <c r="L37" s="14" t="s">
        <v>45</v>
      </c>
      <c r="M37" s="259">
        <f t="shared" si="3"/>
        <v>0.80877371273712739</v>
      </c>
      <c r="N37" s="14" t="s">
        <v>47</v>
      </c>
      <c r="O37" s="102">
        <f t="shared" si="4"/>
        <v>0.79408418592612895</v>
      </c>
      <c r="P37" s="57">
        <f t="shared" si="5"/>
        <v>353.36746273712737</v>
      </c>
      <c r="Q37" s="18">
        <f t="shared" si="6"/>
        <v>0.79559724472653015</v>
      </c>
      <c r="R37" s="64">
        <f t="shared" si="7"/>
        <v>354.04077390330593</v>
      </c>
      <c r="S37" s="105"/>
      <c r="T37" s="107">
        <f t="shared" si="8"/>
        <v>0.79559724472653015</v>
      </c>
      <c r="U37" s="107" t="s">
        <v>61</v>
      </c>
      <c r="V37" s="108" t="str">
        <f t="shared" si="9"/>
        <v>2015 VBT FNS RR 90 ALB</v>
      </c>
    </row>
    <row r="38" spans="1:22" ht="18" customHeight="1" x14ac:dyDescent="0.25">
      <c r="A38" s="17" t="s">
        <v>20</v>
      </c>
      <c r="B38" s="54" t="s">
        <v>116</v>
      </c>
      <c r="C38" s="49" t="s">
        <v>77</v>
      </c>
      <c r="D38" s="125">
        <v>545</v>
      </c>
      <c r="E38" s="126">
        <v>450</v>
      </c>
      <c r="F38" s="252">
        <f t="shared" si="0"/>
        <v>0.82568807339449546</v>
      </c>
      <c r="G38" s="127">
        <v>0.75</v>
      </c>
      <c r="H38" s="14" t="s">
        <v>45</v>
      </c>
      <c r="I38" s="260">
        <f t="shared" si="1"/>
        <v>0.82568807339449546</v>
      </c>
      <c r="J38" s="14" t="s">
        <v>46</v>
      </c>
      <c r="K38" s="47">
        <f t="shared" si="2"/>
        <v>0.25</v>
      </c>
      <c r="L38" s="14" t="s">
        <v>45</v>
      </c>
      <c r="M38" s="259">
        <f t="shared" si="3"/>
        <v>0.80877371273712739</v>
      </c>
      <c r="N38" s="14" t="s">
        <v>47</v>
      </c>
      <c r="O38" s="102">
        <f t="shared" si="4"/>
        <v>0.8214594832301535</v>
      </c>
      <c r="P38" s="57">
        <f t="shared" si="5"/>
        <v>447.69541836043368</v>
      </c>
      <c r="Q38" s="18">
        <f t="shared" si="6"/>
        <v>0.82302470329410027</v>
      </c>
      <c r="R38" s="64">
        <f t="shared" si="7"/>
        <v>448.54846329528465</v>
      </c>
      <c r="S38" s="105"/>
      <c r="T38" s="107">
        <f t="shared" si="8"/>
        <v>0.82302470329410027</v>
      </c>
      <c r="U38" s="107" t="s">
        <v>61</v>
      </c>
      <c r="V38" s="108" t="str">
        <f t="shared" si="9"/>
        <v>2015 VBT FNS RR 110 ALB</v>
      </c>
    </row>
    <row r="39" spans="1:22" ht="18" customHeight="1" x14ac:dyDescent="0.25">
      <c r="A39" s="17" t="s">
        <v>21</v>
      </c>
      <c r="B39" s="54" t="s">
        <v>34</v>
      </c>
      <c r="C39" s="76" t="s">
        <v>78</v>
      </c>
      <c r="D39" s="125">
        <v>733</v>
      </c>
      <c r="E39" s="126">
        <v>550</v>
      </c>
      <c r="F39" s="252">
        <f t="shared" si="0"/>
        <v>0.75034106412005452</v>
      </c>
      <c r="G39" s="127">
        <v>0.92</v>
      </c>
      <c r="H39" s="14" t="s">
        <v>45</v>
      </c>
      <c r="I39" s="260">
        <f t="shared" si="1"/>
        <v>0.75034106412005452</v>
      </c>
      <c r="J39" s="14" t="s">
        <v>46</v>
      </c>
      <c r="K39" s="47">
        <f t="shared" si="2"/>
        <v>7.999999999999996E-2</v>
      </c>
      <c r="L39" s="14" t="s">
        <v>45</v>
      </c>
      <c r="M39" s="259">
        <f t="shared" si="3"/>
        <v>0.80877371273712739</v>
      </c>
      <c r="N39" s="14" t="s">
        <v>47</v>
      </c>
      <c r="O39" s="102">
        <f t="shared" si="4"/>
        <v>0.75501567600942032</v>
      </c>
      <c r="P39" s="57">
        <f t="shared" si="5"/>
        <v>553.42649051490514</v>
      </c>
      <c r="Q39" s="18">
        <f t="shared" si="6"/>
        <v>0.75645429314003931</v>
      </c>
      <c r="R39" s="64">
        <f t="shared" si="7"/>
        <v>554.48099687164881</v>
      </c>
      <c r="S39" s="105"/>
      <c r="T39" s="107">
        <f t="shared" si="8"/>
        <v>0.75645429314003931</v>
      </c>
      <c r="U39" s="107" t="s">
        <v>61</v>
      </c>
      <c r="V39" s="108" t="str">
        <f t="shared" si="9"/>
        <v>2015 VBT FSM RR 75 ALB</v>
      </c>
    </row>
    <row r="40" spans="1:22" ht="18" customHeight="1" x14ac:dyDescent="0.25">
      <c r="A40" s="17" t="s">
        <v>22</v>
      </c>
      <c r="B40" s="54" t="s">
        <v>117</v>
      </c>
      <c r="C40" s="49" t="s">
        <v>79</v>
      </c>
      <c r="D40" s="125">
        <v>756</v>
      </c>
      <c r="E40" s="126">
        <v>650</v>
      </c>
      <c r="F40" s="252">
        <f t="shared" si="0"/>
        <v>0.85978835978835977</v>
      </c>
      <c r="G40" s="127">
        <v>0.98</v>
      </c>
      <c r="H40" s="14" t="s">
        <v>45</v>
      </c>
      <c r="I40" s="260">
        <f t="shared" si="1"/>
        <v>0.85978835978835977</v>
      </c>
      <c r="J40" s="14" t="s">
        <v>46</v>
      </c>
      <c r="K40" s="47">
        <f t="shared" si="2"/>
        <v>2.0000000000000018E-2</v>
      </c>
      <c r="L40" s="14" t="s">
        <v>45</v>
      </c>
      <c r="M40" s="259">
        <f t="shared" si="3"/>
        <v>0.80877371273712739</v>
      </c>
      <c r="N40" s="14" t="s">
        <v>47</v>
      </c>
      <c r="O40" s="102">
        <f t="shared" si="4"/>
        <v>0.85876806684733509</v>
      </c>
      <c r="P40" s="57">
        <f t="shared" si="5"/>
        <v>649.22865853658527</v>
      </c>
      <c r="Q40" s="18">
        <f t="shared" si="6"/>
        <v>0.8604043751935736</v>
      </c>
      <c r="R40" s="64">
        <f t="shared" si="7"/>
        <v>650.46570764634168</v>
      </c>
      <c r="S40" s="105"/>
      <c r="T40" s="107">
        <f t="shared" si="8"/>
        <v>0.8604043751935736</v>
      </c>
      <c r="U40" s="107" t="s">
        <v>61</v>
      </c>
      <c r="V40" s="108" t="str">
        <f t="shared" si="9"/>
        <v>2015 VBT FSM RR 125 ALB</v>
      </c>
    </row>
    <row r="41" spans="1:22" s="11" customFormat="1" ht="30" x14ac:dyDescent="0.25">
      <c r="A41" s="19" t="s">
        <v>3</v>
      </c>
      <c r="B41" s="66" t="s">
        <v>38</v>
      </c>
      <c r="C41" s="50"/>
      <c r="D41" s="20">
        <f>SUM(D29:D40)</f>
        <v>5904</v>
      </c>
      <c r="E41" s="114">
        <f>SUM(E29:E40)</f>
        <v>4775</v>
      </c>
      <c r="F41" s="255">
        <f t="shared" ref="F41" si="10">E41/D41</f>
        <v>0.80877371273712739</v>
      </c>
      <c r="G41" s="136">
        <v>1</v>
      </c>
      <c r="H41" s="38"/>
      <c r="I41" s="39"/>
      <c r="J41" s="39"/>
      <c r="K41" s="40"/>
      <c r="L41" s="40"/>
      <c r="M41" s="39"/>
      <c r="N41" s="39"/>
      <c r="O41" s="61"/>
      <c r="P41" s="58">
        <f>SUM(P29:P40)</f>
        <v>4765.9189532520322</v>
      </c>
      <c r="Q41" s="21"/>
      <c r="R41" s="115">
        <f>SUM(R29:R40)</f>
        <v>4775.0000000000009</v>
      </c>
      <c r="S41" s="106"/>
      <c r="T41" s="62"/>
      <c r="U41" s="62"/>
      <c r="V41" s="65"/>
    </row>
    <row r="42" spans="1:22" x14ac:dyDescent="0.25">
      <c r="A42" s="22"/>
      <c r="B42" s="23"/>
      <c r="C42" s="23"/>
      <c r="D42" s="23"/>
      <c r="E42" s="24"/>
      <c r="F42" s="25"/>
      <c r="G42" s="25"/>
      <c r="H42" s="25"/>
      <c r="I42" s="25"/>
      <c r="J42" s="25"/>
      <c r="K42" s="25"/>
      <c r="L42" s="25"/>
      <c r="M42" s="25"/>
      <c r="N42" s="25"/>
      <c r="O42" s="25"/>
      <c r="P42" s="24"/>
      <c r="Q42" s="25"/>
      <c r="R42" s="24"/>
      <c r="S42" s="24"/>
      <c r="T42" s="24"/>
      <c r="U42" s="24"/>
      <c r="V42" s="26"/>
    </row>
    <row r="43" spans="1:22" x14ac:dyDescent="0.25">
      <c r="A43" s="27"/>
      <c r="B43" s="28"/>
      <c r="C43" s="29"/>
      <c r="D43" s="28"/>
      <c r="E43" s="30"/>
      <c r="F43" s="31"/>
      <c r="G43" s="31"/>
      <c r="H43" s="31"/>
      <c r="I43" s="31"/>
      <c r="J43" s="31"/>
      <c r="K43" s="31"/>
      <c r="L43" s="31"/>
      <c r="M43" s="31"/>
      <c r="N43" s="31"/>
      <c r="O43" s="29" t="str">
        <f>"Normalization Ratio (NR) = Actual Aggregate Claim Amount / CW Expected Aggregate Claim Amount = "&amp;E41&amp;" / "&amp;ROUND(P41,0)&amp;":"</f>
        <v>Normalization Ratio (NR) = Actual Aggregate Claim Amount / CW Expected Aggregate Claim Amount = 4775 / 4766:</v>
      </c>
      <c r="P43" s="32">
        <f>E41/P41</f>
        <v>1.0019054135911756</v>
      </c>
      <c r="Q43" s="33"/>
      <c r="R43" s="30"/>
      <c r="S43" s="30"/>
      <c r="T43" s="30"/>
      <c r="U43" s="30"/>
      <c r="V43" s="34"/>
    </row>
    <row r="44" spans="1:22" x14ac:dyDescent="0.25">
      <c r="O44" s="2"/>
    </row>
  </sheetData>
  <printOptions horizontalCentered="1"/>
  <pageMargins left="0" right="0" top="0.5" bottom="0" header="0.3" footer="0.3"/>
  <pageSetup scale="66" orientation="landscape" r:id="rId1"/>
  <ignoredErrors>
    <ignoredError sqref="A26:R26 V26"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V48"/>
  <sheetViews>
    <sheetView showGridLines="0" zoomScaleNormal="100" workbookViewId="0">
      <selection activeCell="A2" sqref="A2"/>
    </sheetView>
  </sheetViews>
  <sheetFormatPr defaultRowHeight="15" x14ac:dyDescent="0.25"/>
  <cols>
    <col min="1" max="1" width="11.5703125" customWidth="1"/>
    <col min="2" max="2" width="25.28515625" style="1" bestFit="1" customWidth="1"/>
    <col min="3" max="3" width="20.140625" style="1" bestFit="1" customWidth="1"/>
    <col min="4" max="4" width="18" style="1" customWidth="1"/>
    <col min="5" max="5" width="9.5703125" customWidth="1"/>
    <col min="6" max="6" width="8.7109375" style="4" bestFit="1" customWidth="1"/>
    <col min="7" max="7" width="11.28515625" style="4" customWidth="1"/>
    <col min="8" max="8" width="2.28515625" style="4" customWidth="1"/>
    <col min="9" max="9" width="7" style="4" customWidth="1"/>
    <col min="10" max="10" width="4" style="4" customWidth="1"/>
    <col min="11" max="11" width="13.85546875" style="4" customWidth="1"/>
    <col min="12" max="12" width="2.7109375" style="4" customWidth="1"/>
    <col min="13" max="13" width="9.85546875" style="4" customWidth="1"/>
    <col min="14" max="14" width="3.85546875" style="4" customWidth="1"/>
    <col min="15" max="15" width="9.42578125" style="4" customWidth="1"/>
    <col min="16" max="16" width="9.42578125" customWidth="1"/>
    <col min="17" max="17" width="8.42578125" style="4" customWidth="1"/>
    <col min="18" max="18" width="12.28515625" customWidth="1"/>
    <col min="19" max="19" width="1.28515625" customWidth="1"/>
    <col min="20" max="20" width="9.42578125" customWidth="1"/>
    <col min="21" max="21" width="2.85546875" customWidth="1"/>
    <col min="22" max="22" width="23.7109375" customWidth="1"/>
  </cols>
  <sheetData>
    <row r="1" spans="1:22" ht="18.75" x14ac:dyDescent="0.3">
      <c r="A1" s="118" t="s">
        <v>191</v>
      </c>
      <c r="F1" s="6"/>
      <c r="V1" s="264">
        <f>'Relativistic Method - Example 1'!$K$1</f>
        <v>43651</v>
      </c>
    </row>
    <row r="2" spans="1:22" x14ac:dyDescent="0.25">
      <c r="A2" s="3"/>
      <c r="F2" s="6"/>
    </row>
    <row r="3" spans="1:22" ht="20.100000000000001" customHeight="1" x14ac:dyDescent="0.25">
      <c r="A3" s="13"/>
      <c r="F3" s="6"/>
    </row>
    <row r="4" spans="1:22" ht="20.100000000000001" customHeight="1" x14ac:dyDescent="0.25">
      <c r="A4" s="13"/>
      <c r="F4" s="6"/>
    </row>
    <row r="5" spans="1:22" ht="20.100000000000001" customHeight="1" x14ac:dyDescent="0.25">
      <c r="A5" s="13"/>
      <c r="F5" s="6"/>
    </row>
    <row r="6" spans="1:22" ht="20.100000000000001" customHeight="1" x14ac:dyDescent="0.25">
      <c r="A6" s="13"/>
      <c r="F6" s="6"/>
    </row>
    <row r="7" spans="1:22" ht="20.100000000000001" customHeight="1" x14ac:dyDescent="0.25">
      <c r="A7" s="13"/>
      <c r="F7" s="6"/>
    </row>
    <row r="8" spans="1:22" ht="20.100000000000001" customHeight="1" x14ac:dyDescent="0.25">
      <c r="A8" s="13"/>
      <c r="F8" s="6"/>
    </row>
    <row r="9" spans="1:22" ht="20.100000000000001" customHeight="1" x14ac:dyDescent="0.25">
      <c r="A9" s="13"/>
      <c r="F9" s="6"/>
    </row>
    <row r="10" spans="1:22" ht="20.100000000000001" customHeight="1" x14ac:dyDescent="0.25">
      <c r="A10" s="13"/>
      <c r="F10" s="6"/>
    </row>
    <row r="11" spans="1:22" ht="20.100000000000001" customHeight="1" x14ac:dyDescent="0.25">
      <c r="A11" s="13"/>
      <c r="F11" s="6"/>
    </row>
    <row r="12" spans="1:22" ht="20.100000000000001" customHeight="1" x14ac:dyDescent="0.25">
      <c r="A12" s="13"/>
      <c r="F12" s="6"/>
    </row>
    <row r="13" spans="1:22" ht="20.100000000000001" customHeight="1" x14ac:dyDescent="0.25">
      <c r="A13" s="13"/>
      <c r="F13" s="6"/>
    </row>
    <row r="14" spans="1:22" ht="20.100000000000001" customHeight="1" x14ac:dyDescent="0.25">
      <c r="A14" s="13"/>
      <c r="F14" s="6"/>
    </row>
    <row r="15" spans="1:22" ht="20.100000000000001" customHeight="1" x14ac:dyDescent="0.25">
      <c r="A15" s="13"/>
      <c r="F15" s="6"/>
    </row>
    <row r="16" spans="1:22" ht="20.100000000000001" customHeight="1" x14ac:dyDescent="0.25">
      <c r="A16" s="13"/>
      <c r="F16" s="6"/>
    </row>
    <row r="17" spans="1:22" ht="20.100000000000001" customHeight="1" x14ac:dyDescent="0.25">
      <c r="A17" s="13"/>
      <c r="F17" s="6"/>
    </row>
    <row r="18" spans="1:22" ht="20.100000000000001" customHeight="1" x14ac:dyDescent="0.25">
      <c r="A18" s="13"/>
      <c r="F18" s="6"/>
    </row>
    <row r="19" spans="1:22" ht="20.100000000000001" customHeight="1" x14ac:dyDescent="0.25">
      <c r="A19" s="13"/>
      <c r="F19" s="6"/>
    </row>
    <row r="20" spans="1:22" ht="20.100000000000001" customHeight="1" x14ac:dyDescent="0.25">
      <c r="A20" s="13"/>
      <c r="F20" s="6"/>
    </row>
    <row r="21" spans="1:22" ht="20.100000000000001" customHeight="1" x14ac:dyDescent="0.25">
      <c r="A21" s="3"/>
      <c r="F21" s="6"/>
    </row>
    <row r="22" spans="1:22" x14ac:dyDescent="0.25">
      <c r="A22" s="95" t="s">
        <v>81</v>
      </c>
      <c r="B22" s="68"/>
      <c r="C22" s="69" t="s">
        <v>39</v>
      </c>
      <c r="D22" s="23"/>
      <c r="E22" s="24"/>
      <c r="F22" s="70"/>
      <c r="G22" s="71" t="s">
        <v>44</v>
      </c>
      <c r="H22" s="69"/>
      <c r="I22" s="69"/>
      <c r="J22" s="69"/>
      <c r="K22" s="25"/>
      <c r="L22" s="25"/>
      <c r="M22" s="25"/>
      <c r="N22" s="25"/>
      <c r="O22" s="70"/>
      <c r="P22" s="67" t="s">
        <v>64</v>
      </c>
      <c r="Q22" s="25"/>
      <c r="R22" s="72"/>
      <c r="S22" s="24"/>
      <c r="T22" s="67" t="s">
        <v>56</v>
      </c>
      <c r="U22" s="67"/>
      <c r="V22" s="72"/>
    </row>
    <row r="23" spans="1:22" x14ac:dyDescent="0.25">
      <c r="A23" s="116" t="s">
        <v>80</v>
      </c>
      <c r="B23" s="8"/>
      <c r="C23" s="5"/>
      <c r="F23" s="9"/>
      <c r="G23" s="117"/>
      <c r="H23" s="5"/>
      <c r="I23" s="5"/>
      <c r="J23" s="5"/>
      <c r="O23" s="9"/>
      <c r="P23" s="3" t="s">
        <v>65</v>
      </c>
      <c r="R23" s="10"/>
      <c r="T23" s="3" t="s">
        <v>55</v>
      </c>
      <c r="U23" s="3"/>
      <c r="V23" s="10"/>
    </row>
    <row r="24" spans="1:22" x14ac:dyDescent="0.25">
      <c r="A24" s="96"/>
      <c r="B24" s="8"/>
      <c r="C24" s="5"/>
      <c r="F24" s="9"/>
      <c r="G24" s="12"/>
      <c r="I24" s="5"/>
      <c r="J24" s="5"/>
      <c r="O24" s="9"/>
      <c r="P24" s="3" t="s">
        <v>66</v>
      </c>
      <c r="R24" s="10"/>
      <c r="T24" s="3"/>
      <c r="U24" s="3"/>
      <c r="V24" s="10"/>
    </row>
    <row r="25" spans="1:22" x14ac:dyDescent="0.25">
      <c r="A25" s="37" t="s">
        <v>6</v>
      </c>
      <c r="B25" s="51" t="s">
        <v>7</v>
      </c>
      <c r="C25" s="42" t="s">
        <v>8</v>
      </c>
      <c r="D25" s="37" t="s">
        <v>9</v>
      </c>
      <c r="E25" s="37" t="s">
        <v>10</v>
      </c>
      <c r="F25" s="51" t="s">
        <v>11</v>
      </c>
      <c r="G25" s="42" t="s">
        <v>12</v>
      </c>
      <c r="H25" s="41"/>
      <c r="I25" s="42" t="s">
        <v>13</v>
      </c>
      <c r="J25" s="41"/>
      <c r="K25" s="42" t="s">
        <v>14</v>
      </c>
      <c r="L25" s="41"/>
      <c r="M25" s="42" t="s">
        <v>25</v>
      </c>
      <c r="N25" s="41"/>
      <c r="O25" s="59" t="s">
        <v>26</v>
      </c>
      <c r="P25" s="42" t="s">
        <v>35</v>
      </c>
      <c r="Q25" s="37" t="s">
        <v>36</v>
      </c>
      <c r="R25" s="51" t="s">
        <v>37</v>
      </c>
      <c r="S25" s="103"/>
      <c r="T25" s="103"/>
      <c r="U25" s="103"/>
      <c r="V25" s="111" t="s">
        <v>62</v>
      </c>
    </row>
    <row r="26" spans="1:22" ht="78" x14ac:dyDescent="0.25">
      <c r="A26" s="35"/>
      <c r="B26" s="52"/>
      <c r="C26" s="44"/>
      <c r="D26" s="36" t="s">
        <v>189</v>
      </c>
      <c r="E26" s="35"/>
      <c r="F26" s="241" t="s">
        <v>176</v>
      </c>
      <c r="G26" s="44"/>
      <c r="H26" s="43"/>
      <c r="I26" s="44"/>
      <c r="J26" s="43"/>
      <c r="K26" s="73" t="s">
        <v>48</v>
      </c>
      <c r="L26" s="43"/>
      <c r="M26" s="44"/>
      <c r="N26" s="43"/>
      <c r="O26" s="60"/>
      <c r="P26" s="56" t="s">
        <v>57</v>
      </c>
      <c r="Q26" s="36" t="s">
        <v>58</v>
      </c>
      <c r="R26" s="63" t="s">
        <v>59</v>
      </c>
      <c r="S26" s="104"/>
      <c r="T26" s="199" t="s">
        <v>175</v>
      </c>
      <c r="U26" s="112"/>
      <c r="V26" s="113"/>
    </row>
    <row r="27" spans="1:22" s="7" customFormat="1" ht="60" x14ac:dyDescent="0.25">
      <c r="A27" s="15" t="s">
        <v>43</v>
      </c>
      <c r="B27" s="53" t="s">
        <v>42</v>
      </c>
      <c r="C27" s="48" t="s">
        <v>139</v>
      </c>
      <c r="D27" s="16" t="s">
        <v>217</v>
      </c>
      <c r="E27" s="16" t="s">
        <v>24</v>
      </c>
      <c r="F27" s="55" t="s">
        <v>23</v>
      </c>
      <c r="G27" s="97" t="s">
        <v>2</v>
      </c>
      <c r="H27" s="98" t="s">
        <v>45</v>
      </c>
      <c r="I27" s="98" t="s">
        <v>23</v>
      </c>
      <c r="J27" s="98" t="s">
        <v>46</v>
      </c>
      <c r="K27" s="98" t="s">
        <v>40</v>
      </c>
      <c r="L27" s="98" t="s">
        <v>45</v>
      </c>
      <c r="M27" s="98" t="s">
        <v>41</v>
      </c>
      <c r="N27" s="98" t="s">
        <v>47</v>
      </c>
      <c r="O27" s="99" t="s">
        <v>52</v>
      </c>
      <c r="P27" s="45" t="s">
        <v>63</v>
      </c>
      <c r="Q27" s="16" t="s">
        <v>53</v>
      </c>
      <c r="R27" s="55" t="s">
        <v>54</v>
      </c>
      <c r="S27" s="109" t="s">
        <v>60</v>
      </c>
      <c r="T27" s="109"/>
      <c r="U27" s="109"/>
      <c r="V27" s="110"/>
    </row>
    <row r="28" spans="1:22" ht="18" customHeight="1" x14ac:dyDescent="0.25">
      <c r="A28" s="17" t="s">
        <v>0</v>
      </c>
      <c r="B28" s="163" t="s">
        <v>123</v>
      </c>
      <c r="C28" s="49" t="s">
        <v>140</v>
      </c>
      <c r="D28" s="125">
        <v>343</v>
      </c>
      <c r="E28" s="126">
        <v>300</v>
      </c>
      <c r="F28" s="252">
        <f>E28/D28</f>
        <v>0.87463556851311952</v>
      </c>
      <c r="G28" s="127">
        <v>0.32</v>
      </c>
      <c r="H28" s="14" t="s">
        <v>45</v>
      </c>
      <c r="I28" s="46">
        <f>F28</f>
        <v>0.87463556851311952</v>
      </c>
      <c r="J28" s="14" t="s">
        <v>46</v>
      </c>
      <c r="K28" s="47">
        <f>1-G28</f>
        <v>0.67999999999999994</v>
      </c>
      <c r="L28" s="14" t="s">
        <v>45</v>
      </c>
      <c r="M28" s="261">
        <f t="shared" ref="M28:M37" si="0">$F$38</f>
        <v>0.80922865013774103</v>
      </c>
      <c r="N28" s="14" t="s">
        <v>47</v>
      </c>
      <c r="O28" s="102">
        <f>(G28*I28)+(K28*M28)</f>
        <v>0.8301588640178621</v>
      </c>
      <c r="P28" s="57">
        <f>D28*O28</f>
        <v>284.74449035812671</v>
      </c>
      <c r="Q28" s="18">
        <f t="shared" ref="Q28:Q37" si="1">O28*$P$46</f>
        <v>0.83394699651768645</v>
      </c>
      <c r="R28" s="64">
        <f>D28*Q28</f>
        <v>286.04381980556644</v>
      </c>
      <c r="S28" s="105"/>
      <c r="T28" s="107">
        <f>Q28</f>
        <v>0.83394699651768645</v>
      </c>
      <c r="U28" s="107" t="s">
        <v>61</v>
      </c>
      <c r="V28" s="108" t="str">
        <f>C28&amp;" ALB"</f>
        <v>2015 VBT MNS RR 80 ALB</v>
      </c>
    </row>
    <row r="29" spans="1:22" ht="18" customHeight="1" x14ac:dyDescent="0.25">
      <c r="A29" s="17" t="s">
        <v>1</v>
      </c>
      <c r="B29" s="163" t="s">
        <v>124</v>
      </c>
      <c r="C29" s="49" t="s">
        <v>141</v>
      </c>
      <c r="D29" s="125">
        <v>510</v>
      </c>
      <c r="E29" s="126">
        <v>400</v>
      </c>
      <c r="F29" s="252">
        <f t="shared" ref="F29:F42" si="2">E29/D29</f>
        <v>0.78431372549019607</v>
      </c>
      <c r="G29" s="127">
        <v>0.79</v>
      </c>
      <c r="H29" s="14" t="s">
        <v>45</v>
      </c>
      <c r="I29" s="46">
        <f t="shared" ref="I29:I42" si="3">F29</f>
        <v>0.78431372549019607</v>
      </c>
      <c r="J29" s="14" t="s">
        <v>46</v>
      </c>
      <c r="K29" s="47">
        <f t="shared" ref="K29:K42" si="4">1-G29</f>
        <v>0.20999999999999996</v>
      </c>
      <c r="L29" s="14" t="s">
        <v>45</v>
      </c>
      <c r="M29" s="261">
        <f t="shared" si="0"/>
        <v>0.80922865013774103</v>
      </c>
      <c r="N29" s="14" t="s">
        <v>47</v>
      </c>
      <c r="O29" s="102">
        <f t="shared" ref="O29:O42" si="5">(G29*I29)+(K29*M29)</f>
        <v>0.78954585966618052</v>
      </c>
      <c r="P29" s="57">
        <f t="shared" ref="P29:P42" si="6">D29*O29</f>
        <v>402.66838842975204</v>
      </c>
      <c r="Q29" s="18">
        <f t="shared" si="1"/>
        <v>0.79314866927376282</v>
      </c>
      <c r="R29" s="64">
        <f t="shared" ref="R29:R42" si="7">D29*Q29</f>
        <v>404.50582132961904</v>
      </c>
      <c r="S29" s="105"/>
      <c r="T29" s="107">
        <f t="shared" ref="T29:T42" si="8">Q29</f>
        <v>0.79314866927376282</v>
      </c>
      <c r="U29" s="107" t="s">
        <v>61</v>
      </c>
      <c r="V29" s="108" t="str">
        <f t="shared" ref="V29:V37" si="9">C29&amp;" ALB"</f>
        <v>2015 VBT MNS RR 90 ALB</v>
      </c>
    </row>
    <row r="30" spans="1:22" ht="18" customHeight="1" x14ac:dyDescent="0.25">
      <c r="A30" s="17" t="s">
        <v>4</v>
      </c>
      <c r="B30" s="163" t="s">
        <v>125</v>
      </c>
      <c r="C30" s="49" t="s">
        <v>152</v>
      </c>
      <c r="D30" s="125">
        <v>617</v>
      </c>
      <c r="E30" s="126">
        <v>500</v>
      </c>
      <c r="F30" s="252">
        <f t="shared" si="2"/>
        <v>0.81037277147487841</v>
      </c>
      <c r="G30" s="127">
        <v>0.85</v>
      </c>
      <c r="H30" s="14" t="s">
        <v>45</v>
      </c>
      <c r="I30" s="46">
        <f t="shared" si="3"/>
        <v>0.81037277147487841</v>
      </c>
      <c r="J30" s="14" t="s">
        <v>46</v>
      </c>
      <c r="K30" s="47">
        <f t="shared" si="4"/>
        <v>0.15000000000000002</v>
      </c>
      <c r="L30" s="14" t="s">
        <v>45</v>
      </c>
      <c r="M30" s="261">
        <f t="shared" si="0"/>
        <v>0.80922865013774103</v>
      </c>
      <c r="N30" s="14" t="s">
        <v>47</v>
      </c>
      <c r="O30" s="102">
        <f t="shared" si="5"/>
        <v>0.81020115327430775</v>
      </c>
      <c r="P30" s="57">
        <f t="shared" si="6"/>
        <v>499.8941115702479</v>
      </c>
      <c r="Q30" s="18">
        <f t="shared" si="1"/>
        <v>0.8138982159127276</v>
      </c>
      <c r="R30" s="64">
        <f t="shared" si="7"/>
        <v>502.17519921815295</v>
      </c>
      <c r="S30" s="105"/>
      <c r="T30" s="107">
        <f t="shared" si="8"/>
        <v>0.8138982159127276</v>
      </c>
      <c r="U30" s="107" t="s">
        <v>61</v>
      </c>
      <c r="V30" s="108" t="str">
        <f t="shared" si="9"/>
        <v>2015 VBT MNS RR 100 ALB</v>
      </c>
    </row>
    <row r="31" spans="1:22" ht="18" customHeight="1" x14ac:dyDescent="0.25">
      <c r="A31" s="17" t="s">
        <v>5</v>
      </c>
      <c r="B31" s="163" t="s">
        <v>127</v>
      </c>
      <c r="C31" s="76" t="s">
        <v>142</v>
      </c>
      <c r="D31" s="125">
        <v>800</v>
      </c>
      <c r="E31" s="126">
        <v>600</v>
      </c>
      <c r="F31" s="252">
        <f t="shared" si="2"/>
        <v>0.75</v>
      </c>
      <c r="G31" s="127">
        <v>0.99</v>
      </c>
      <c r="H31" s="14" t="s">
        <v>45</v>
      </c>
      <c r="I31" s="46">
        <f t="shared" si="3"/>
        <v>0.75</v>
      </c>
      <c r="J31" s="14" t="s">
        <v>46</v>
      </c>
      <c r="K31" s="47">
        <f t="shared" si="4"/>
        <v>1.0000000000000009E-2</v>
      </c>
      <c r="L31" s="14" t="s">
        <v>45</v>
      </c>
      <c r="M31" s="261">
        <f t="shared" si="0"/>
        <v>0.80922865013774103</v>
      </c>
      <c r="N31" s="14" t="s">
        <v>47</v>
      </c>
      <c r="O31" s="102">
        <f t="shared" si="5"/>
        <v>0.75059228650137733</v>
      </c>
      <c r="P31" s="57">
        <f>D31*O31</f>
        <v>600.47382920110181</v>
      </c>
      <c r="Q31" s="18">
        <f t="shared" si="1"/>
        <v>0.75401734543630439</v>
      </c>
      <c r="R31" s="64">
        <f t="shared" si="7"/>
        <v>603.21387634904352</v>
      </c>
      <c r="S31" s="105"/>
      <c r="T31" s="107">
        <f t="shared" si="8"/>
        <v>0.75401734543630439</v>
      </c>
      <c r="U31" s="107" t="s">
        <v>61</v>
      </c>
      <c r="V31" s="108" t="str">
        <f t="shared" si="9"/>
        <v>2015 VBT MSM RR 75 ALB</v>
      </c>
    </row>
    <row r="32" spans="1:22" ht="18" customHeight="1" x14ac:dyDescent="0.25">
      <c r="A32" s="17" t="s">
        <v>15</v>
      </c>
      <c r="B32" s="163" t="s">
        <v>128</v>
      </c>
      <c r="C32" s="49" t="s">
        <v>143</v>
      </c>
      <c r="D32" s="125">
        <v>833</v>
      </c>
      <c r="E32" s="126">
        <v>700</v>
      </c>
      <c r="F32" s="252">
        <f t="shared" si="2"/>
        <v>0.84033613445378152</v>
      </c>
      <c r="G32" s="127">
        <v>1</v>
      </c>
      <c r="H32" s="14" t="s">
        <v>45</v>
      </c>
      <c r="I32" s="46">
        <f t="shared" si="3"/>
        <v>0.84033613445378152</v>
      </c>
      <c r="J32" s="14" t="s">
        <v>46</v>
      </c>
      <c r="K32" s="47">
        <f t="shared" si="4"/>
        <v>0</v>
      </c>
      <c r="L32" s="14" t="s">
        <v>45</v>
      </c>
      <c r="M32" s="261">
        <f t="shared" si="0"/>
        <v>0.80922865013774103</v>
      </c>
      <c r="N32" s="14" t="s">
        <v>47</v>
      </c>
      <c r="O32" s="102">
        <f t="shared" si="5"/>
        <v>0.84033613445378152</v>
      </c>
      <c r="P32" s="57">
        <f t="shared" si="6"/>
        <v>700</v>
      </c>
      <c r="Q32" s="18">
        <f t="shared" si="1"/>
        <v>0.84417070728035393</v>
      </c>
      <c r="R32" s="64">
        <f t="shared" si="7"/>
        <v>703.19419916453478</v>
      </c>
      <c r="S32" s="105"/>
      <c r="T32" s="107">
        <f t="shared" si="8"/>
        <v>0.84417070728035393</v>
      </c>
      <c r="U32" s="107" t="s">
        <v>61</v>
      </c>
      <c r="V32" s="108" t="str">
        <f t="shared" si="9"/>
        <v>2015 VBT MSM RR 125 ALB</v>
      </c>
    </row>
    <row r="33" spans="1:22" ht="18" customHeight="1" x14ac:dyDescent="0.25">
      <c r="A33" s="17" t="s">
        <v>16</v>
      </c>
      <c r="B33" s="163" t="s">
        <v>130</v>
      </c>
      <c r="C33" s="76" t="s">
        <v>144</v>
      </c>
      <c r="D33" s="125">
        <v>226</v>
      </c>
      <c r="E33" s="126">
        <v>200</v>
      </c>
      <c r="F33" s="252">
        <f t="shared" si="2"/>
        <v>0.88495575221238942</v>
      </c>
      <c r="G33" s="127">
        <v>0.23</v>
      </c>
      <c r="H33" s="14" t="s">
        <v>45</v>
      </c>
      <c r="I33" s="46">
        <f t="shared" si="3"/>
        <v>0.88495575221238942</v>
      </c>
      <c r="J33" s="14" t="s">
        <v>46</v>
      </c>
      <c r="K33" s="47">
        <f t="shared" si="4"/>
        <v>0.77</v>
      </c>
      <c r="L33" s="14" t="s">
        <v>45</v>
      </c>
      <c r="M33" s="261">
        <f t="shared" si="0"/>
        <v>0.80922865013774103</v>
      </c>
      <c r="N33" s="14" t="s">
        <v>47</v>
      </c>
      <c r="O33" s="102">
        <f t="shared" si="5"/>
        <v>0.8266458836149102</v>
      </c>
      <c r="P33" s="57">
        <f t="shared" si="6"/>
        <v>186.82196969696972</v>
      </c>
      <c r="Q33" s="18">
        <f t="shared" si="1"/>
        <v>0.83041798588749427</v>
      </c>
      <c r="R33" s="64">
        <f t="shared" si="7"/>
        <v>187.67446481057371</v>
      </c>
      <c r="S33" s="105"/>
      <c r="T33" s="107">
        <f t="shared" si="8"/>
        <v>0.83041798588749427</v>
      </c>
      <c r="U33" s="107" t="s">
        <v>61</v>
      </c>
      <c r="V33" s="108" t="str">
        <f t="shared" si="9"/>
        <v>2015 VBT FNS RR 70 ALB</v>
      </c>
    </row>
    <row r="34" spans="1:22" ht="18" customHeight="1" x14ac:dyDescent="0.25">
      <c r="A34" s="17" t="s">
        <v>17</v>
      </c>
      <c r="B34" s="163" t="s">
        <v>131</v>
      </c>
      <c r="C34" s="49" t="s">
        <v>145</v>
      </c>
      <c r="D34" s="125">
        <v>445</v>
      </c>
      <c r="E34" s="126">
        <v>350</v>
      </c>
      <c r="F34" s="252">
        <f t="shared" si="2"/>
        <v>0.7865168539325843</v>
      </c>
      <c r="G34" s="127">
        <v>0.4</v>
      </c>
      <c r="H34" s="14" t="s">
        <v>45</v>
      </c>
      <c r="I34" s="46">
        <f t="shared" si="3"/>
        <v>0.7865168539325843</v>
      </c>
      <c r="J34" s="14" t="s">
        <v>46</v>
      </c>
      <c r="K34" s="47">
        <f t="shared" si="4"/>
        <v>0.6</v>
      </c>
      <c r="L34" s="14" t="s">
        <v>45</v>
      </c>
      <c r="M34" s="261">
        <f t="shared" si="0"/>
        <v>0.80922865013774103</v>
      </c>
      <c r="N34" s="14" t="s">
        <v>47</v>
      </c>
      <c r="O34" s="102">
        <f t="shared" si="5"/>
        <v>0.80014393165567843</v>
      </c>
      <c r="P34" s="57">
        <f t="shared" si="6"/>
        <v>356.06404958677689</v>
      </c>
      <c r="Q34" s="18">
        <f t="shared" si="1"/>
        <v>0.80379510176711011</v>
      </c>
      <c r="R34" s="64">
        <f t="shared" si="7"/>
        <v>357.68882028636398</v>
      </c>
      <c r="S34" s="105"/>
      <c r="T34" s="107">
        <f t="shared" si="8"/>
        <v>0.80379510176711011</v>
      </c>
      <c r="U34" s="107" t="s">
        <v>61</v>
      </c>
      <c r="V34" s="108" t="str">
        <f t="shared" si="9"/>
        <v>2015 VBT FNS RR 80 ALB</v>
      </c>
    </row>
    <row r="35" spans="1:22" ht="18" customHeight="1" x14ac:dyDescent="0.25">
      <c r="A35" s="17" t="s">
        <v>18</v>
      </c>
      <c r="B35" s="163" t="s">
        <v>132</v>
      </c>
      <c r="C35" s="49" t="s">
        <v>151</v>
      </c>
      <c r="D35" s="125">
        <v>545</v>
      </c>
      <c r="E35" s="126">
        <v>450</v>
      </c>
      <c r="F35" s="252">
        <f t="shared" si="2"/>
        <v>0.82568807339449546</v>
      </c>
      <c r="G35" s="127">
        <v>0.47</v>
      </c>
      <c r="H35" s="14" t="s">
        <v>45</v>
      </c>
      <c r="I35" s="46">
        <f t="shared" si="3"/>
        <v>0.82568807339449546</v>
      </c>
      <c r="J35" s="14" t="s">
        <v>46</v>
      </c>
      <c r="K35" s="47">
        <f t="shared" si="4"/>
        <v>0.53</v>
      </c>
      <c r="L35" s="14" t="s">
        <v>45</v>
      </c>
      <c r="M35" s="261">
        <f t="shared" si="0"/>
        <v>0.80922865013774103</v>
      </c>
      <c r="N35" s="14" t="s">
        <v>47</v>
      </c>
      <c r="O35" s="102">
        <f t="shared" si="5"/>
        <v>0.81696457906841569</v>
      </c>
      <c r="P35" s="57">
        <f t="shared" si="6"/>
        <v>445.24569559228655</v>
      </c>
      <c r="Q35" s="18">
        <f t="shared" si="1"/>
        <v>0.82069250417686546</v>
      </c>
      <c r="R35" s="64">
        <f t="shared" si="7"/>
        <v>447.27741477639165</v>
      </c>
      <c r="S35" s="105"/>
      <c r="T35" s="107">
        <f t="shared" si="8"/>
        <v>0.82069250417686546</v>
      </c>
      <c r="U35" s="107" t="s">
        <v>61</v>
      </c>
      <c r="V35" s="108" t="str">
        <f t="shared" si="9"/>
        <v>2015 VBT FNS RR 110 ALB</v>
      </c>
    </row>
    <row r="36" spans="1:22" ht="18" customHeight="1" x14ac:dyDescent="0.25">
      <c r="A36" s="17" t="s">
        <v>19</v>
      </c>
      <c r="B36" s="163" t="s">
        <v>134</v>
      </c>
      <c r="C36" s="76" t="s">
        <v>146</v>
      </c>
      <c r="D36" s="125">
        <v>733</v>
      </c>
      <c r="E36" s="126">
        <v>550</v>
      </c>
      <c r="F36" s="252">
        <f t="shared" si="2"/>
        <v>0.75034106412005452</v>
      </c>
      <c r="G36" s="127">
        <v>0.91</v>
      </c>
      <c r="H36" s="14" t="s">
        <v>45</v>
      </c>
      <c r="I36" s="46">
        <f t="shared" si="3"/>
        <v>0.75034106412005452</v>
      </c>
      <c r="J36" s="14" t="s">
        <v>46</v>
      </c>
      <c r="K36" s="47">
        <f t="shared" si="4"/>
        <v>8.9999999999999969E-2</v>
      </c>
      <c r="L36" s="14" t="s">
        <v>45</v>
      </c>
      <c r="M36" s="261">
        <f t="shared" si="0"/>
        <v>0.80922865013774103</v>
      </c>
      <c r="N36" s="14" t="s">
        <v>47</v>
      </c>
      <c r="O36" s="102">
        <f t="shared" si="5"/>
        <v>0.7556409468616464</v>
      </c>
      <c r="P36" s="57">
        <f t="shared" si="6"/>
        <v>553.88481404958679</v>
      </c>
      <c r="Q36" s="18">
        <f t="shared" si="1"/>
        <v>0.75908904354900897</v>
      </c>
      <c r="R36" s="64">
        <f t="shared" si="7"/>
        <v>556.41226892142356</v>
      </c>
      <c r="S36" s="105"/>
      <c r="T36" s="107">
        <f t="shared" si="8"/>
        <v>0.75908904354900897</v>
      </c>
      <c r="U36" s="107" t="s">
        <v>61</v>
      </c>
      <c r="V36" s="108" t="str">
        <f t="shared" si="9"/>
        <v>2015 VBT FSM RR 75 ALB</v>
      </c>
    </row>
    <row r="37" spans="1:22" ht="18" customHeight="1" x14ac:dyDescent="0.25">
      <c r="A37" s="17" t="s">
        <v>20</v>
      </c>
      <c r="B37" s="163" t="s">
        <v>135</v>
      </c>
      <c r="C37" s="76" t="s">
        <v>150</v>
      </c>
      <c r="D37" s="125">
        <v>756</v>
      </c>
      <c r="E37" s="126">
        <v>650</v>
      </c>
      <c r="F37" s="252">
        <f t="shared" ref="F37" si="10">E37/D37</f>
        <v>0.85978835978835977</v>
      </c>
      <c r="G37" s="127">
        <v>0.97</v>
      </c>
      <c r="H37" s="14" t="s">
        <v>45</v>
      </c>
      <c r="I37" s="46">
        <f t="shared" ref="I37" si="11">F37</f>
        <v>0.85978835978835977</v>
      </c>
      <c r="J37" s="14" t="s">
        <v>46</v>
      </c>
      <c r="K37" s="47">
        <f t="shared" ref="K37" si="12">1-G37</f>
        <v>3.0000000000000027E-2</v>
      </c>
      <c r="L37" s="14" t="s">
        <v>45</v>
      </c>
      <c r="M37" s="261">
        <f t="shared" si="0"/>
        <v>0.80922865013774103</v>
      </c>
      <c r="N37" s="14" t="s">
        <v>47</v>
      </c>
      <c r="O37" s="102">
        <f t="shared" ref="O37" si="13">(G37*I37)+(K37*M37)</f>
        <v>0.85827156849884123</v>
      </c>
      <c r="P37" s="57">
        <f t="shared" ref="P37" si="14">D37*O37</f>
        <v>648.85330578512401</v>
      </c>
      <c r="Q37" s="18">
        <f t="shared" si="1"/>
        <v>0.86218798325175972</v>
      </c>
      <c r="R37" s="64">
        <f t="shared" ref="R37" si="15">D37*Q37</f>
        <v>651.81411533833034</v>
      </c>
      <c r="S37" s="105"/>
      <c r="T37" s="107">
        <f t="shared" ref="T37" si="16">Q37</f>
        <v>0.86218798325175972</v>
      </c>
      <c r="U37" s="107" t="s">
        <v>61</v>
      </c>
      <c r="V37" s="108" t="str">
        <f t="shared" si="9"/>
        <v>2015 VBT FSM RR 125 ALB</v>
      </c>
    </row>
    <row r="38" spans="1:22" s="11" customFormat="1" x14ac:dyDescent="0.25">
      <c r="A38" s="19" t="s">
        <v>3</v>
      </c>
      <c r="B38" s="66" t="s">
        <v>137</v>
      </c>
      <c r="C38" s="50"/>
      <c r="D38" s="90">
        <f>SUM(D28:D30,D31:D32,D33:D35,D36:D37)</f>
        <v>5808</v>
      </c>
      <c r="E38" s="114">
        <f>SUM(E28:E30,E31:E32,E33:E35,E36:E37)</f>
        <v>4700</v>
      </c>
      <c r="F38" s="253">
        <f>E38/D38</f>
        <v>0.80922865013774103</v>
      </c>
      <c r="G38" s="136">
        <v>1</v>
      </c>
      <c r="H38" s="38"/>
      <c r="I38" s="39"/>
      <c r="J38" s="39"/>
      <c r="K38" s="40"/>
      <c r="L38" s="40"/>
      <c r="M38" s="262"/>
      <c r="N38" s="39"/>
      <c r="O38" s="61"/>
      <c r="P38" s="165">
        <f>SUM(P28:P30,P31:P32,P33:P35,P36:P37)</f>
        <v>4678.6506542699726</v>
      </c>
      <c r="Q38" s="21"/>
      <c r="R38" s="115">
        <f>SUM(R28:R30,R31:R32,R33:R35,R36:R37)</f>
        <v>4700</v>
      </c>
      <c r="S38" s="106"/>
      <c r="T38" s="62"/>
      <c r="U38" s="62"/>
      <c r="V38" s="65"/>
    </row>
    <row r="39" spans="1:22" ht="18" customHeight="1" x14ac:dyDescent="0.25">
      <c r="A39" s="17" t="s">
        <v>21</v>
      </c>
      <c r="B39" s="164" t="s">
        <v>126</v>
      </c>
      <c r="C39" s="49" t="s">
        <v>153</v>
      </c>
      <c r="D39" s="125">
        <v>580</v>
      </c>
      <c r="E39" s="126">
        <v>560</v>
      </c>
      <c r="F39" s="252">
        <f>E39/D39</f>
        <v>0.96551724137931039</v>
      </c>
      <c r="G39" s="127">
        <v>0.8</v>
      </c>
      <c r="H39" s="14" t="s">
        <v>45</v>
      </c>
      <c r="I39" s="46">
        <f>F39</f>
        <v>0.96551724137931039</v>
      </c>
      <c r="J39" s="14" t="s">
        <v>46</v>
      </c>
      <c r="K39" s="47">
        <f>1-G39</f>
        <v>0.19999999999999996</v>
      </c>
      <c r="L39" s="14" t="s">
        <v>45</v>
      </c>
      <c r="M39" s="263">
        <f>$F$43</f>
        <v>0.97679924242424243</v>
      </c>
      <c r="N39" s="14" t="s">
        <v>47</v>
      </c>
      <c r="O39" s="102">
        <f>(G39*I39)+(K39*M39)</f>
        <v>0.96777364158829682</v>
      </c>
      <c r="P39" s="57">
        <f>D39*O39</f>
        <v>561.30871212121212</v>
      </c>
      <c r="Q39" s="18">
        <f>O39*$P$47</f>
        <v>0.9711109439285931</v>
      </c>
      <c r="R39" s="64">
        <f>D39*Q39</f>
        <v>563.24434747858402</v>
      </c>
      <c r="S39" s="105"/>
      <c r="T39" s="107">
        <f>Q39</f>
        <v>0.9711109439285931</v>
      </c>
      <c r="U39" s="107" t="s">
        <v>61</v>
      </c>
      <c r="V39" s="108" t="str">
        <f>C39&amp;" ALB"</f>
        <v>2008 VBT LU MNS ALB</v>
      </c>
    </row>
    <row r="40" spans="1:22" ht="18" customHeight="1" x14ac:dyDescent="0.25">
      <c r="A40" s="17" t="s">
        <v>22</v>
      </c>
      <c r="B40" s="164" t="s">
        <v>129</v>
      </c>
      <c r="C40" s="49" t="s">
        <v>147</v>
      </c>
      <c r="D40" s="125">
        <v>425</v>
      </c>
      <c r="E40" s="126">
        <v>430</v>
      </c>
      <c r="F40" s="252">
        <f t="shared" ref="F40" si="17">E40/D40</f>
        <v>1.0117647058823529</v>
      </c>
      <c r="G40" s="127">
        <v>0.45</v>
      </c>
      <c r="H40" s="14" t="s">
        <v>45</v>
      </c>
      <c r="I40" s="46">
        <f t="shared" ref="I40" si="18">F40</f>
        <v>1.0117647058823529</v>
      </c>
      <c r="J40" s="14" t="s">
        <v>46</v>
      </c>
      <c r="K40" s="47">
        <f t="shared" ref="K40" si="19">1-G40</f>
        <v>0.55000000000000004</v>
      </c>
      <c r="L40" s="14" t="s">
        <v>45</v>
      </c>
      <c r="M40" s="263">
        <f>$F$43</f>
        <v>0.97679924242424243</v>
      </c>
      <c r="N40" s="14" t="s">
        <v>47</v>
      </c>
      <c r="O40" s="102">
        <f t="shared" ref="O40" si="20">(G40*I40)+(K40*M40)</f>
        <v>0.99253370098039206</v>
      </c>
      <c r="P40" s="57">
        <f t="shared" ref="P40" si="21">D40*O40</f>
        <v>421.82682291666663</v>
      </c>
      <c r="Q40" s="18">
        <f>O40*$P$47</f>
        <v>0.99595638672090103</v>
      </c>
      <c r="R40" s="64">
        <f>D40*Q40</f>
        <v>423.28146435638291</v>
      </c>
      <c r="S40" s="105"/>
      <c r="T40" s="107">
        <f>Q40</f>
        <v>0.99595638672090103</v>
      </c>
      <c r="U40" s="107" t="s">
        <v>61</v>
      </c>
      <c r="V40" s="108" t="str">
        <f>C40&amp;" ALB"</f>
        <v>2008 VBT LU MSM ALB</v>
      </c>
    </row>
    <row r="41" spans="1:22" ht="18" customHeight="1" x14ac:dyDescent="0.25">
      <c r="A41" s="17" t="s">
        <v>177</v>
      </c>
      <c r="B41" s="164" t="s">
        <v>133</v>
      </c>
      <c r="C41" s="49" t="s">
        <v>148</v>
      </c>
      <c r="D41" s="125">
        <v>545</v>
      </c>
      <c r="E41" s="126">
        <v>503</v>
      </c>
      <c r="F41" s="252">
        <f>E41/D41</f>
        <v>0.92293577981651376</v>
      </c>
      <c r="G41" s="127">
        <v>0.85</v>
      </c>
      <c r="H41" s="14" t="s">
        <v>45</v>
      </c>
      <c r="I41" s="46">
        <f>F41</f>
        <v>0.92293577981651376</v>
      </c>
      <c r="J41" s="14" t="s">
        <v>46</v>
      </c>
      <c r="K41" s="47">
        <f>1-G41</f>
        <v>0.15000000000000002</v>
      </c>
      <c r="L41" s="14" t="s">
        <v>45</v>
      </c>
      <c r="M41" s="263">
        <f>$F$43</f>
        <v>0.97679924242424243</v>
      </c>
      <c r="N41" s="14" t="s">
        <v>47</v>
      </c>
      <c r="O41" s="102">
        <f>(G41*I41)+(K41*M41)</f>
        <v>0.93101529920767301</v>
      </c>
      <c r="P41" s="57">
        <f>D41*O41</f>
        <v>507.40333806818177</v>
      </c>
      <c r="Q41" s="18">
        <f>O41*$P$47</f>
        <v>0.93422584287550636</v>
      </c>
      <c r="R41" s="64">
        <f>D41*Q41</f>
        <v>509.153084367151</v>
      </c>
      <c r="S41" s="105"/>
      <c r="T41" s="107">
        <f>Q41</f>
        <v>0.93422584287550636</v>
      </c>
      <c r="U41" s="107" t="s">
        <v>61</v>
      </c>
      <c r="V41" s="108" t="str">
        <f>C41&amp;" ALB"</f>
        <v>2008 VBT LU FNS ALB</v>
      </c>
    </row>
    <row r="42" spans="1:22" ht="18" customHeight="1" x14ac:dyDescent="0.25">
      <c r="A42" s="17" t="s">
        <v>178</v>
      </c>
      <c r="B42" s="164" t="s">
        <v>136</v>
      </c>
      <c r="C42" s="49" t="s">
        <v>149</v>
      </c>
      <c r="D42" s="125">
        <v>562</v>
      </c>
      <c r="E42" s="126">
        <v>570</v>
      </c>
      <c r="F42" s="252">
        <f t="shared" si="2"/>
        <v>1.0142348754448398</v>
      </c>
      <c r="G42" s="127">
        <v>0.78</v>
      </c>
      <c r="H42" s="14" t="s">
        <v>45</v>
      </c>
      <c r="I42" s="46">
        <f t="shared" si="3"/>
        <v>1.0142348754448398</v>
      </c>
      <c r="J42" s="14" t="s">
        <v>46</v>
      </c>
      <c r="K42" s="47">
        <f t="shared" si="4"/>
        <v>0.21999999999999997</v>
      </c>
      <c r="L42" s="14" t="s">
        <v>45</v>
      </c>
      <c r="M42" s="263">
        <f>$F$43</f>
        <v>0.97679924242424243</v>
      </c>
      <c r="N42" s="14" t="s">
        <v>47</v>
      </c>
      <c r="O42" s="102">
        <f t="shared" si="5"/>
        <v>1.0059990361803084</v>
      </c>
      <c r="P42" s="57">
        <f t="shared" si="6"/>
        <v>565.37145833333329</v>
      </c>
      <c r="Q42" s="18">
        <f>O42*$P$47</f>
        <v>1.0094681562239896</v>
      </c>
      <c r="R42" s="64">
        <f t="shared" si="7"/>
        <v>567.32110379788207</v>
      </c>
      <c r="S42" s="105"/>
      <c r="T42" s="107">
        <f t="shared" si="8"/>
        <v>1.0094681562239896</v>
      </c>
      <c r="U42" s="107" t="s">
        <v>61</v>
      </c>
      <c r="V42" s="108" t="str">
        <f>C42</f>
        <v>2008 VBT LU FSM</v>
      </c>
    </row>
    <row r="43" spans="1:22" s="11" customFormat="1" x14ac:dyDescent="0.25">
      <c r="A43" s="19" t="s">
        <v>3</v>
      </c>
      <c r="B43" s="66" t="s">
        <v>138</v>
      </c>
      <c r="C43" s="50"/>
      <c r="D43" s="90">
        <f>SUM(D39,D40,D41,D42)</f>
        <v>2112</v>
      </c>
      <c r="E43" s="114">
        <f>SUM(E39,E40,E41,E42)</f>
        <v>2063</v>
      </c>
      <c r="F43" s="254">
        <f t="shared" ref="F43" si="22">E43/D43</f>
        <v>0.97679924242424243</v>
      </c>
      <c r="G43" s="136">
        <v>0.75</v>
      </c>
      <c r="H43" s="38"/>
      <c r="I43" s="39"/>
      <c r="J43" s="39"/>
      <c r="K43" s="40"/>
      <c r="L43" s="40"/>
      <c r="M43" s="39"/>
      <c r="N43" s="39"/>
      <c r="O43" s="61"/>
      <c r="P43" s="165">
        <f>SUM(P39,P40,P41,P42)</f>
        <v>2055.9103314393938</v>
      </c>
      <c r="Q43" s="21"/>
      <c r="R43" s="115">
        <f>SUM(R39,R40,R41,R42)</f>
        <v>2063</v>
      </c>
      <c r="S43" s="106"/>
      <c r="T43" s="62"/>
      <c r="U43" s="62"/>
      <c r="V43" s="65"/>
    </row>
    <row r="44" spans="1:22" s="11" customFormat="1" x14ac:dyDescent="0.25">
      <c r="A44" s="167"/>
      <c r="B44" s="168"/>
      <c r="C44" s="168"/>
      <c r="D44" s="169"/>
      <c r="E44" s="170"/>
      <c r="F44" s="171"/>
      <c r="G44" s="172"/>
      <c r="H44" s="172"/>
      <c r="I44" s="172"/>
      <c r="J44" s="172"/>
      <c r="K44" s="173"/>
      <c r="L44" s="173"/>
      <c r="M44" s="172"/>
      <c r="N44" s="172"/>
      <c r="O44" s="174"/>
      <c r="P44" s="175"/>
      <c r="Q44" s="176"/>
      <c r="R44" s="170"/>
      <c r="S44" s="170"/>
      <c r="T44" s="177"/>
      <c r="U44" s="177"/>
      <c r="V44" s="161"/>
    </row>
    <row r="45" spans="1:22" s="11" customFormat="1" x14ac:dyDescent="0.25">
      <c r="B45" s="178"/>
      <c r="C45" s="178"/>
      <c r="D45" s="169"/>
      <c r="E45" s="179"/>
      <c r="F45" s="180"/>
      <c r="G45" s="181"/>
      <c r="H45" s="181"/>
      <c r="I45" s="181"/>
      <c r="J45" s="181"/>
      <c r="K45" s="182"/>
      <c r="L45" s="182"/>
      <c r="M45" s="181"/>
      <c r="N45" s="181"/>
      <c r="O45" s="183"/>
      <c r="P45" s="175"/>
      <c r="Q45" s="184"/>
      <c r="R45" s="179"/>
      <c r="S45" s="179"/>
      <c r="V45" s="161"/>
    </row>
    <row r="46" spans="1:22" x14ac:dyDescent="0.25">
      <c r="A46" s="160"/>
      <c r="O46" s="158" t="str">
        <f>"FUW Normalization Ratio (NR) = Actual Aggregate Claim Amount / RB Expected Aggregate Claim Amount = "&amp;ROUND(E38,0)&amp;" / "&amp;ROUND(P38,0)&amp;":"</f>
        <v>FUW Normalization Ratio (NR) = Actual Aggregate Claim Amount / RB Expected Aggregate Claim Amount = 4700 / 4679:</v>
      </c>
      <c r="P46" s="3">
        <f>E38/P38</f>
        <v>1.0045631416636212</v>
      </c>
      <c r="V46" s="161"/>
    </row>
    <row r="47" spans="1:22" x14ac:dyDescent="0.25">
      <c r="A47" s="27"/>
      <c r="B47" s="28"/>
      <c r="C47" s="29"/>
      <c r="D47" s="28"/>
      <c r="E47" s="30"/>
      <c r="F47" s="31"/>
      <c r="G47" s="31"/>
      <c r="H47" s="31"/>
      <c r="I47" s="31"/>
      <c r="J47" s="31"/>
      <c r="K47" s="31"/>
      <c r="L47" s="31"/>
      <c r="M47" s="31"/>
      <c r="N47" s="31"/>
      <c r="O47" s="29" t="str">
        <f>"SI Normalization Ratio (NR) = Actual Aggregate Claim Amount / RB Expected Aggregate Claim Amount = "&amp;ROUND(E43,0)&amp;" / "&amp;ROUND(P43,0)&amp;":"</f>
        <v>SI Normalization Ratio (NR) = Actual Aggregate Claim Amount / RB Expected Aggregate Claim Amount = 2063 / 2056:</v>
      </c>
      <c r="P47" s="32">
        <f>E43/P43</f>
        <v>1.0034484327707243</v>
      </c>
      <c r="Q47" s="33"/>
      <c r="R47" s="30"/>
      <c r="S47" s="30"/>
      <c r="T47" s="30"/>
      <c r="U47" s="30"/>
      <c r="V47" s="34"/>
    </row>
    <row r="48" spans="1:22" x14ac:dyDescent="0.25">
      <c r="O48" s="2"/>
    </row>
  </sheetData>
  <printOptions horizontalCentered="1"/>
  <pageMargins left="0" right="0" top="0.5" bottom="0" header="0.3" footer="0.3"/>
  <pageSetup scale="6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V46"/>
  <sheetViews>
    <sheetView showGridLines="0" zoomScaleNormal="100" workbookViewId="0">
      <selection activeCell="A2" sqref="A2"/>
    </sheetView>
  </sheetViews>
  <sheetFormatPr defaultRowHeight="15" x14ac:dyDescent="0.25"/>
  <cols>
    <col min="1" max="1" width="11.5703125" customWidth="1"/>
    <col min="2" max="2" width="19.85546875" style="1" customWidth="1"/>
    <col min="3" max="3" width="12.85546875" style="1" customWidth="1"/>
    <col min="4" max="4" width="18" style="1" customWidth="1"/>
    <col min="5" max="5" width="9.5703125" customWidth="1"/>
    <col min="6" max="6" width="7" style="4" customWidth="1"/>
    <col min="7" max="7" width="11.28515625" style="4" customWidth="1"/>
    <col min="8" max="8" width="2.28515625" style="4" customWidth="1"/>
    <col min="9" max="9" width="7" style="4" customWidth="1"/>
    <col min="10" max="10" width="4" style="4" customWidth="1"/>
    <col min="11" max="11" width="13.85546875" style="4" customWidth="1"/>
    <col min="12" max="12" width="2.7109375" style="4" customWidth="1"/>
    <col min="13" max="13" width="9.85546875" style="4" customWidth="1"/>
    <col min="14" max="14" width="3.85546875" style="4" customWidth="1"/>
    <col min="15" max="15" width="9.42578125" style="4" customWidth="1"/>
    <col min="16" max="16" width="9.42578125" customWidth="1"/>
    <col min="17" max="17" width="8.42578125" style="4" customWidth="1"/>
    <col min="18" max="18" width="12.28515625" customWidth="1"/>
    <col min="19" max="19" width="1.28515625" customWidth="1"/>
    <col min="20" max="20" width="6.42578125" customWidth="1"/>
    <col min="21" max="21" width="2.85546875" customWidth="1"/>
    <col min="22" max="22" width="23.7109375" customWidth="1"/>
  </cols>
  <sheetData>
    <row r="1" spans="1:22" ht="18.75" x14ac:dyDescent="0.3">
      <c r="A1" s="118" t="s">
        <v>192</v>
      </c>
      <c r="F1" s="6"/>
      <c r="V1" s="264">
        <f>'Relativistic Method - Example 1'!$K$1</f>
        <v>43651</v>
      </c>
    </row>
    <row r="2" spans="1:22" x14ac:dyDescent="0.25">
      <c r="A2" s="3"/>
      <c r="F2" s="6"/>
    </row>
    <row r="3" spans="1:22" ht="20.100000000000001" customHeight="1" x14ac:dyDescent="0.25">
      <c r="A3" s="13"/>
      <c r="F3" s="6"/>
    </row>
    <row r="4" spans="1:22" ht="20.100000000000001" customHeight="1" x14ac:dyDescent="0.25">
      <c r="A4" s="13"/>
      <c r="F4" s="6"/>
    </row>
    <row r="5" spans="1:22" ht="20.100000000000001" customHeight="1" x14ac:dyDescent="0.25">
      <c r="A5" s="13"/>
      <c r="F5" s="6"/>
    </row>
    <row r="6" spans="1:22" ht="20.100000000000001" customHeight="1" x14ac:dyDescent="0.25">
      <c r="A6" s="13"/>
      <c r="F6" s="6"/>
    </row>
    <row r="7" spans="1:22" ht="20.100000000000001" customHeight="1" x14ac:dyDescent="0.25">
      <c r="A7" s="13"/>
      <c r="F7" s="6"/>
    </row>
    <row r="8" spans="1:22" ht="20.100000000000001" customHeight="1" x14ac:dyDescent="0.25">
      <c r="A8" s="13"/>
      <c r="F8" s="6"/>
    </row>
    <row r="9" spans="1:22" ht="20.100000000000001" customHeight="1" x14ac:dyDescent="0.25">
      <c r="A9" s="13"/>
      <c r="F9" s="6"/>
    </row>
    <row r="10" spans="1:22" ht="20.100000000000001" customHeight="1" x14ac:dyDescent="0.25">
      <c r="A10" s="13"/>
      <c r="F10" s="6"/>
    </row>
    <row r="11" spans="1:22" ht="20.100000000000001" customHeight="1" x14ac:dyDescent="0.25">
      <c r="A11" s="13"/>
      <c r="F11" s="6"/>
    </row>
    <row r="12" spans="1:22" ht="20.100000000000001" customHeight="1" x14ac:dyDescent="0.25">
      <c r="A12" s="13"/>
      <c r="F12" s="6"/>
    </row>
    <row r="13" spans="1:22" ht="20.100000000000001" customHeight="1" x14ac:dyDescent="0.25">
      <c r="A13" s="13"/>
      <c r="F13" s="6"/>
    </row>
    <row r="14" spans="1:22" ht="20.100000000000001" customHeight="1" x14ac:dyDescent="0.25">
      <c r="A14" s="13"/>
      <c r="F14" s="6"/>
    </row>
    <row r="15" spans="1:22" ht="20.100000000000001" customHeight="1" x14ac:dyDescent="0.25">
      <c r="A15" s="13"/>
      <c r="F15" s="6"/>
    </row>
    <row r="16" spans="1:22" ht="20.100000000000001" customHeight="1" x14ac:dyDescent="0.25">
      <c r="A16" s="13"/>
      <c r="F16" s="6"/>
    </row>
    <row r="17" spans="1:22" ht="20.100000000000001" customHeight="1" x14ac:dyDescent="0.25">
      <c r="A17" s="13"/>
      <c r="F17" s="6"/>
    </row>
    <row r="18" spans="1:22" ht="20.100000000000001" customHeight="1" x14ac:dyDescent="0.25">
      <c r="A18" s="13"/>
      <c r="F18" s="6"/>
    </row>
    <row r="19" spans="1:22" ht="20.100000000000001" customHeight="1" x14ac:dyDescent="0.25">
      <c r="A19" s="13"/>
      <c r="F19" s="6"/>
    </row>
    <row r="20" spans="1:22" ht="20.100000000000001" customHeight="1" x14ac:dyDescent="0.25">
      <c r="A20" s="13"/>
      <c r="F20" s="6"/>
    </row>
    <row r="21" spans="1:22" ht="20.100000000000001" customHeight="1" x14ac:dyDescent="0.25">
      <c r="A21" s="13"/>
      <c r="F21" s="6"/>
    </row>
    <row r="22" spans="1:22" ht="20.100000000000001" customHeight="1" x14ac:dyDescent="0.25">
      <c r="A22" s="13"/>
      <c r="F22" s="6"/>
    </row>
    <row r="23" spans="1:22" ht="20.100000000000001" customHeight="1" x14ac:dyDescent="0.25">
      <c r="A23" s="13"/>
      <c r="F23" s="6"/>
    </row>
    <row r="24" spans="1:22" ht="20.100000000000001" customHeight="1" x14ac:dyDescent="0.25">
      <c r="A24" s="3"/>
      <c r="F24" s="6"/>
    </row>
    <row r="25" spans="1:22" x14ac:dyDescent="0.25">
      <c r="A25" s="95" t="s">
        <v>81</v>
      </c>
      <c r="B25" s="68"/>
      <c r="C25" s="69" t="s">
        <v>39</v>
      </c>
      <c r="D25" s="23"/>
      <c r="E25" s="24"/>
      <c r="F25" s="70"/>
      <c r="G25" s="71" t="s">
        <v>44</v>
      </c>
      <c r="H25" s="69"/>
      <c r="I25" s="69"/>
      <c r="J25" s="69"/>
      <c r="K25" s="25"/>
      <c r="L25" s="25"/>
      <c r="M25" s="25"/>
      <c r="N25" s="25"/>
      <c r="O25" s="70"/>
      <c r="P25" s="67" t="s">
        <v>64</v>
      </c>
      <c r="Q25" s="25"/>
      <c r="R25" s="72"/>
      <c r="S25" s="24"/>
      <c r="T25" s="67" t="s">
        <v>56</v>
      </c>
      <c r="U25" s="67"/>
      <c r="V25" s="72"/>
    </row>
    <row r="26" spans="1:22" x14ac:dyDescent="0.25">
      <c r="A26" s="116" t="s">
        <v>80</v>
      </c>
      <c r="B26" s="8"/>
      <c r="C26" s="5"/>
      <c r="F26" s="9"/>
      <c r="G26" s="117"/>
      <c r="H26" s="5"/>
      <c r="I26" s="5"/>
      <c r="J26" s="5"/>
      <c r="O26" s="9"/>
      <c r="P26" s="3" t="s">
        <v>65</v>
      </c>
      <c r="R26" s="10"/>
      <c r="T26" s="3" t="s">
        <v>55</v>
      </c>
      <c r="U26" s="3"/>
      <c r="V26" s="10"/>
    </row>
    <row r="27" spans="1:22" x14ac:dyDescent="0.25">
      <c r="A27" s="96"/>
      <c r="B27" s="8"/>
      <c r="C27" s="5"/>
      <c r="F27" s="9"/>
      <c r="G27" s="12"/>
      <c r="I27" s="5"/>
      <c r="J27" s="5"/>
      <c r="O27" s="9"/>
      <c r="P27" s="3" t="s">
        <v>66</v>
      </c>
      <c r="R27" s="10"/>
      <c r="T27" s="3"/>
      <c r="U27" s="3"/>
      <c r="V27" s="10"/>
    </row>
    <row r="28" spans="1:22" x14ac:dyDescent="0.25">
      <c r="A28" s="37" t="s">
        <v>6</v>
      </c>
      <c r="B28" s="51" t="s">
        <v>7</v>
      </c>
      <c r="C28" s="42" t="s">
        <v>8</v>
      </c>
      <c r="D28" s="37" t="s">
        <v>9</v>
      </c>
      <c r="E28" s="37" t="s">
        <v>10</v>
      </c>
      <c r="F28" s="51" t="s">
        <v>11</v>
      </c>
      <c r="G28" s="42" t="s">
        <v>12</v>
      </c>
      <c r="H28" s="41"/>
      <c r="I28" s="42" t="s">
        <v>13</v>
      </c>
      <c r="J28" s="41"/>
      <c r="K28" s="42" t="s">
        <v>14</v>
      </c>
      <c r="L28" s="41"/>
      <c r="M28" s="42" t="s">
        <v>25</v>
      </c>
      <c r="N28" s="41"/>
      <c r="O28" s="59" t="s">
        <v>26</v>
      </c>
      <c r="P28" s="42" t="s">
        <v>35</v>
      </c>
      <c r="Q28" s="37" t="s">
        <v>36</v>
      </c>
      <c r="R28" s="51" t="s">
        <v>37</v>
      </c>
      <c r="S28" s="103"/>
      <c r="T28" s="103"/>
      <c r="U28" s="103"/>
      <c r="V28" s="111" t="s">
        <v>62</v>
      </c>
    </row>
    <row r="29" spans="1:22" ht="78" x14ac:dyDescent="0.25">
      <c r="A29" s="35"/>
      <c r="B29" s="52"/>
      <c r="C29" s="44"/>
      <c r="D29" s="36" t="s">
        <v>189</v>
      </c>
      <c r="E29" s="35"/>
      <c r="F29" s="241" t="s">
        <v>176</v>
      </c>
      <c r="G29" s="44"/>
      <c r="H29" s="43"/>
      <c r="I29" s="44"/>
      <c r="J29" s="43"/>
      <c r="K29" s="73" t="s">
        <v>48</v>
      </c>
      <c r="L29" s="43"/>
      <c r="M29" s="44"/>
      <c r="N29" s="43"/>
      <c r="O29" s="60"/>
      <c r="P29" s="56" t="s">
        <v>57</v>
      </c>
      <c r="Q29" s="36" t="s">
        <v>58</v>
      </c>
      <c r="R29" s="63" t="s">
        <v>59</v>
      </c>
      <c r="S29" s="104"/>
      <c r="T29" s="199" t="s">
        <v>175</v>
      </c>
      <c r="U29" s="112"/>
      <c r="V29" s="113"/>
    </row>
    <row r="30" spans="1:22" s="7" customFormat="1" ht="60" x14ac:dyDescent="0.25">
      <c r="A30" s="15" t="s">
        <v>43</v>
      </c>
      <c r="B30" s="53" t="s">
        <v>42</v>
      </c>
      <c r="C30" s="48" t="s">
        <v>90</v>
      </c>
      <c r="D30" s="16" t="s">
        <v>217</v>
      </c>
      <c r="E30" s="16" t="s">
        <v>24</v>
      </c>
      <c r="F30" s="55" t="s">
        <v>23</v>
      </c>
      <c r="G30" s="97" t="s">
        <v>2</v>
      </c>
      <c r="H30" s="98" t="s">
        <v>45</v>
      </c>
      <c r="I30" s="98" t="s">
        <v>23</v>
      </c>
      <c r="J30" s="98" t="s">
        <v>46</v>
      </c>
      <c r="K30" s="98" t="s">
        <v>40</v>
      </c>
      <c r="L30" s="98" t="s">
        <v>45</v>
      </c>
      <c r="M30" s="98" t="s">
        <v>184</v>
      </c>
      <c r="N30" s="98" t="s">
        <v>47</v>
      </c>
      <c r="O30" s="99" t="s">
        <v>52</v>
      </c>
      <c r="P30" s="45" t="s">
        <v>63</v>
      </c>
      <c r="Q30" s="16" t="s">
        <v>53</v>
      </c>
      <c r="R30" s="55" t="s">
        <v>54</v>
      </c>
      <c r="S30" s="109" t="s">
        <v>60</v>
      </c>
      <c r="T30" s="109"/>
      <c r="U30" s="109"/>
      <c r="V30" s="110"/>
    </row>
    <row r="31" spans="1:22" ht="18" customHeight="1" x14ac:dyDescent="0.25">
      <c r="A31" s="17" t="s">
        <v>0</v>
      </c>
      <c r="B31" s="54" t="s">
        <v>27</v>
      </c>
      <c r="C31" s="49" t="s">
        <v>68</v>
      </c>
      <c r="D31" s="125">
        <v>64</v>
      </c>
      <c r="E31" s="126">
        <v>50</v>
      </c>
      <c r="F31" s="252">
        <f>E31/D31</f>
        <v>0.78125</v>
      </c>
      <c r="G31" s="127">
        <v>0.15</v>
      </c>
      <c r="H31" s="14" t="s">
        <v>45</v>
      </c>
      <c r="I31" s="46">
        <f>F31</f>
        <v>0.78125</v>
      </c>
      <c r="J31" s="14" t="s">
        <v>46</v>
      </c>
      <c r="K31" s="47">
        <f>1-G31</f>
        <v>0.85</v>
      </c>
      <c r="L31" s="14" t="s">
        <v>45</v>
      </c>
      <c r="M31" s="248">
        <v>0.5</v>
      </c>
      <c r="N31" s="14" t="s">
        <v>47</v>
      </c>
      <c r="O31" s="102">
        <f>(G31*I31)+(K31*M31)</f>
        <v>0.54218750000000004</v>
      </c>
      <c r="P31" s="57">
        <f>D31*O31</f>
        <v>34.700000000000003</v>
      </c>
      <c r="Q31" s="18">
        <f>O31*$P$45</f>
        <v>0.57876547822374058</v>
      </c>
      <c r="R31" s="64">
        <f>D31*Q31</f>
        <v>37.040990606319397</v>
      </c>
      <c r="S31" s="105"/>
      <c r="T31" s="107">
        <f>Q31</f>
        <v>0.57876547822374058</v>
      </c>
      <c r="U31" s="107" t="s">
        <v>61</v>
      </c>
      <c r="V31" s="108" t="str">
        <f>"2015 VBT "&amp;C31&amp;" ALB"</f>
        <v>2015 VBT MNS RR 70 ALB</v>
      </c>
    </row>
    <row r="32" spans="1:22" ht="18" customHeight="1" x14ac:dyDescent="0.25">
      <c r="A32" s="17" t="s">
        <v>1</v>
      </c>
      <c r="B32" s="54" t="s">
        <v>28</v>
      </c>
      <c r="C32" s="49" t="s">
        <v>69</v>
      </c>
      <c r="D32" s="125">
        <v>343</v>
      </c>
      <c r="E32" s="126">
        <v>300</v>
      </c>
      <c r="F32" s="252">
        <f t="shared" ref="F32:F43" si="0">E32/D32</f>
        <v>0.87463556851311952</v>
      </c>
      <c r="G32" s="127">
        <v>0.62</v>
      </c>
      <c r="H32" s="14" t="s">
        <v>45</v>
      </c>
      <c r="I32" s="46">
        <f t="shared" ref="I32:I42" si="1">F32</f>
        <v>0.87463556851311952</v>
      </c>
      <c r="J32" s="14" t="s">
        <v>46</v>
      </c>
      <c r="K32" s="47">
        <f t="shared" ref="K32:K42" si="2">1-G32</f>
        <v>0.38</v>
      </c>
      <c r="L32" s="14" t="s">
        <v>45</v>
      </c>
      <c r="M32" s="248">
        <v>0.5</v>
      </c>
      <c r="N32" s="14" t="s">
        <v>47</v>
      </c>
      <c r="O32" s="102">
        <f t="shared" ref="O32:O42" si="3">(G32*I32)+(K32*M32)</f>
        <v>0.73227405247813415</v>
      </c>
      <c r="P32" s="57">
        <f t="shared" ref="P32:P42" si="4">D32*O32</f>
        <v>251.17000000000002</v>
      </c>
      <c r="Q32" s="18">
        <f t="shared" ref="Q32:Q42" si="5">O32*$P$45</f>
        <v>0.78167597403729105</v>
      </c>
      <c r="R32" s="64">
        <f t="shared" ref="R32:R42" si="6">D32*Q32</f>
        <v>268.11485909479086</v>
      </c>
      <c r="S32" s="105"/>
      <c r="T32" s="107">
        <f t="shared" ref="T32:T42" si="7">Q32</f>
        <v>0.78167597403729105</v>
      </c>
      <c r="U32" s="107" t="s">
        <v>61</v>
      </c>
      <c r="V32" s="108" t="str">
        <f t="shared" ref="V32:V42" si="8">"2015 VBT "&amp;C32&amp;" ALB"</f>
        <v>2015 VBT MNS RR 80 ALB</v>
      </c>
    </row>
    <row r="33" spans="1:22" ht="18" customHeight="1" x14ac:dyDescent="0.25">
      <c r="A33" s="17" t="s">
        <v>4</v>
      </c>
      <c r="B33" s="54" t="s">
        <v>29</v>
      </c>
      <c r="C33" s="49" t="s">
        <v>70</v>
      </c>
      <c r="D33" s="125">
        <v>510</v>
      </c>
      <c r="E33" s="126">
        <v>400</v>
      </c>
      <c r="F33" s="252">
        <f t="shared" si="0"/>
        <v>0.78431372549019607</v>
      </c>
      <c r="G33" s="127">
        <v>0.78</v>
      </c>
      <c r="H33" s="14" t="s">
        <v>45</v>
      </c>
      <c r="I33" s="46">
        <f t="shared" si="1"/>
        <v>0.78431372549019607</v>
      </c>
      <c r="J33" s="14" t="s">
        <v>46</v>
      </c>
      <c r="K33" s="47">
        <f t="shared" si="2"/>
        <v>0.21999999999999997</v>
      </c>
      <c r="L33" s="14" t="s">
        <v>45</v>
      </c>
      <c r="M33" s="248">
        <v>0.5</v>
      </c>
      <c r="N33" s="14" t="s">
        <v>47</v>
      </c>
      <c r="O33" s="102">
        <f t="shared" si="3"/>
        <v>0.72176470588235297</v>
      </c>
      <c r="P33" s="57">
        <f t="shared" si="4"/>
        <v>368.1</v>
      </c>
      <c r="Q33" s="18">
        <f t="shared" si="5"/>
        <v>0.7704576279700609</v>
      </c>
      <c r="R33" s="64">
        <f t="shared" si="6"/>
        <v>392.93339026473103</v>
      </c>
      <c r="S33" s="105"/>
      <c r="T33" s="107">
        <f>Q33</f>
        <v>0.7704576279700609</v>
      </c>
      <c r="U33" s="107" t="s">
        <v>61</v>
      </c>
      <c r="V33" s="108" t="str">
        <f t="shared" si="8"/>
        <v>2015 VBT MNS RR 90 ALB</v>
      </c>
    </row>
    <row r="34" spans="1:22" ht="18" customHeight="1" x14ac:dyDescent="0.25">
      <c r="A34" s="17" t="s">
        <v>5</v>
      </c>
      <c r="B34" s="54" t="s">
        <v>114</v>
      </c>
      <c r="C34" s="49" t="s">
        <v>71</v>
      </c>
      <c r="D34" s="125">
        <v>617</v>
      </c>
      <c r="E34" s="126">
        <v>500</v>
      </c>
      <c r="F34" s="252">
        <f t="shared" si="0"/>
        <v>0.81037277147487841</v>
      </c>
      <c r="G34" s="127">
        <v>0.89</v>
      </c>
      <c r="H34" s="14" t="s">
        <v>45</v>
      </c>
      <c r="I34" s="46">
        <f t="shared" si="1"/>
        <v>0.81037277147487841</v>
      </c>
      <c r="J34" s="14" t="s">
        <v>46</v>
      </c>
      <c r="K34" s="47">
        <f t="shared" si="2"/>
        <v>0.10999999999999999</v>
      </c>
      <c r="L34" s="14" t="s">
        <v>45</v>
      </c>
      <c r="M34" s="248">
        <v>0.5</v>
      </c>
      <c r="N34" s="14" t="s">
        <v>47</v>
      </c>
      <c r="O34" s="102">
        <f t="shared" si="3"/>
        <v>0.7762317666126417</v>
      </c>
      <c r="P34" s="57">
        <f t="shared" si="4"/>
        <v>478.93499999999995</v>
      </c>
      <c r="Q34" s="18">
        <f t="shared" si="5"/>
        <v>0.8285992384848867</v>
      </c>
      <c r="R34" s="64">
        <f>D34*Q34</f>
        <v>511.24573014517512</v>
      </c>
      <c r="S34" s="105"/>
      <c r="T34" s="107">
        <f t="shared" si="7"/>
        <v>0.8285992384848867</v>
      </c>
      <c r="U34" s="107" t="s">
        <v>61</v>
      </c>
      <c r="V34" s="108" t="str">
        <f t="shared" si="8"/>
        <v>2015 VBT MNS RR 110 ALB</v>
      </c>
    </row>
    <row r="35" spans="1:22" ht="18" customHeight="1" x14ac:dyDescent="0.25">
      <c r="A35" s="17" t="s">
        <v>15</v>
      </c>
      <c r="B35" s="54" t="s">
        <v>30</v>
      </c>
      <c r="C35" s="76" t="s">
        <v>72</v>
      </c>
      <c r="D35" s="125">
        <v>800</v>
      </c>
      <c r="E35" s="126">
        <v>600</v>
      </c>
      <c r="F35" s="252">
        <f t="shared" si="0"/>
        <v>0.75</v>
      </c>
      <c r="G35" s="127">
        <v>0.95</v>
      </c>
      <c r="H35" s="14" t="s">
        <v>45</v>
      </c>
      <c r="I35" s="46">
        <f t="shared" si="1"/>
        <v>0.75</v>
      </c>
      <c r="J35" s="14" t="s">
        <v>46</v>
      </c>
      <c r="K35" s="47">
        <f t="shared" si="2"/>
        <v>5.0000000000000044E-2</v>
      </c>
      <c r="L35" s="14" t="s">
        <v>45</v>
      </c>
      <c r="M35" s="248">
        <v>0.5</v>
      </c>
      <c r="N35" s="14" t="s">
        <v>47</v>
      </c>
      <c r="O35" s="102">
        <f t="shared" si="3"/>
        <v>0.73749999999999993</v>
      </c>
      <c r="P35" s="57">
        <f>D35*O35</f>
        <v>590</v>
      </c>
      <c r="Q35" s="18">
        <f t="shared" si="5"/>
        <v>0.7872544833475662</v>
      </c>
      <c r="R35" s="64">
        <f t="shared" si="6"/>
        <v>629.80358667805297</v>
      </c>
      <c r="S35" s="105"/>
      <c r="T35" s="107">
        <f t="shared" si="7"/>
        <v>0.7872544833475662</v>
      </c>
      <c r="U35" s="107" t="s">
        <v>61</v>
      </c>
      <c r="V35" s="108" t="str">
        <f t="shared" si="8"/>
        <v>2015 VBT MSM RR 75 ALB</v>
      </c>
    </row>
    <row r="36" spans="1:22" ht="18" customHeight="1" x14ac:dyDescent="0.25">
      <c r="A36" s="17" t="s">
        <v>16</v>
      </c>
      <c r="B36" s="54" t="s">
        <v>115</v>
      </c>
      <c r="C36" s="49" t="s">
        <v>73</v>
      </c>
      <c r="D36" s="125">
        <v>833</v>
      </c>
      <c r="E36" s="126">
        <v>700</v>
      </c>
      <c r="F36" s="252">
        <f t="shared" si="0"/>
        <v>0.84033613445378152</v>
      </c>
      <c r="G36" s="127">
        <v>1</v>
      </c>
      <c r="H36" s="14" t="s">
        <v>45</v>
      </c>
      <c r="I36" s="46">
        <f t="shared" si="1"/>
        <v>0.84033613445378152</v>
      </c>
      <c r="J36" s="14" t="s">
        <v>46</v>
      </c>
      <c r="K36" s="47">
        <f t="shared" si="2"/>
        <v>0</v>
      </c>
      <c r="L36" s="14" t="s">
        <v>45</v>
      </c>
      <c r="M36" s="248">
        <v>0.5</v>
      </c>
      <c r="N36" s="14" t="s">
        <v>47</v>
      </c>
      <c r="O36" s="102">
        <f t="shared" si="3"/>
        <v>0.84033613445378152</v>
      </c>
      <c r="P36" s="57">
        <f t="shared" si="4"/>
        <v>700</v>
      </c>
      <c r="Q36" s="18">
        <f t="shared" si="5"/>
        <v>0.89702832456637671</v>
      </c>
      <c r="R36" s="64">
        <f t="shared" si="6"/>
        <v>747.22459436379177</v>
      </c>
      <c r="S36" s="105"/>
      <c r="T36" s="107">
        <f t="shared" si="7"/>
        <v>0.89702832456637671</v>
      </c>
      <c r="U36" s="107" t="s">
        <v>61</v>
      </c>
      <c r="V36" s="108" t="str">
        <f t="shared" si="8"/>
        <v>2015 VBT MSM RR 125 ALB</v>
      </c>
    </row>
    <row r="37" spans="1:22" ht="18" customHeight="1" x14ac:dyDescent="0.25">
      <c r="A37" s="17" t="s">
        <v>17</v>
      </c>
      <c r="B37" s="54" t="s">
        <v>31</v>
      </c>
      <c r="C37" s="76" t="s">
        <v>74</v>
      </c>
      <c r="D37" s="125">
        <v>32</v>
      </c>
      <c r="E37" s="126">
        <v>25</v>
      </c>
      <c r="F37" s="252">
        <f t="shared" si="0"/>
        <v>0.78125</v>
      </c>
      <c r="G37" s="127">
        <v>0.05</v>
      </c>
      <c r="H37" s="14" t="s">
        <v>45</v>
      </c>
      <c r="I37" s="46">
        <f t="shared" si="1"/>
        <v>0.78125</v>
      </c>
      <c r="J37" s="14" t="s">
        <v>46</v>
      </c>
      <c r="K37" s="47">
        <f t="shared" si="2"/>
        <v>0.95</v>
      </c>
      <c r="L37" s="14" t="s">
        <v>45</v>
      </c>
      <c r="M37" s="248">
        <v>0.5</v>
      </c>
      <c r="N37" s="14" t="s">
        <v>47</v>
      </c>
      <c r="O37" s="102">
        <f t="shared" si="3"/>
        <v>0.51406249999999998</v>
      </c>
      <c r="P37" s="57">
        <f t="shared" si="4"/>
        <v>16.45</v>
      </c>
      <c r="Q37" s="18">
        <f t="shared" si="5"/>
        <v>0.54874306148590957</v>
      </c>
      <c r="R37" s="64">
        <f t="shared" si="6"/>
        <v>17.559777967549106</v>
      </c>
      <c r="S37" s="105"/>
      <c r="T37" s="107">
        <f t="shared" si="7"/>
        <v>0.54874306148590957</v>
      </c>
      <c r="U37" s="107" t="s">
        <v>61</v>
      </c>
      <c r="V37" s="108" t="str">
        <f t="shared" si="8"/>
        <v>2015 VBT FNS RR 70 ALB</v>
      </c>
    </row>
    <row r="38" spans="1:22" ht="18" customHeight="1" x14ac:dyDescent="0.25">
      <c r="A38" s="17" t="s">
        <v>18</v>
      </c>
      <c r="B38" s="54" t="s">
        <v>32</v>
      </c>
      <c r="C38" s="49" t="s">
        <v>75</v>
      </c>
      <c r="D38" s="125">
        <v>226</v>
      </c>
      <c r="E38" s="126">
        <v>200</v>
      </c>
      <c r="F38" s="252">
        <f t="shared" si="0"/>
        <v>0.88495575221238942</v>
      </c>
      <c r="G38" s="127">
        <v>0.33</v>
      </c>
      <c r="H38" s="14" t="s">
        <v>45</v>
      </c>
      <c r="I38" s="46">
        <f t="shared" si="1"/>
        <v>0.88495575221238942</v>
      </c>
      <c r="J38" s="14" t="s">
        <v>46</v>
      </c>
      <c r="K38" s="47">
        <f t="shared" si="2"/>
        <v>0.66999999999999993</v>
      </c>
      <c r="L38" s="14" t="s">
        <v>45</v>
      </c>
      <c r="M38" s="248">
        <v>0.5</v>
      </c>
      <c r="N38" s="14" t="s">
        <v>47</v>
      </c>
      <c r="O38" s="102">
        <f t="shared" si="3"/>
        <v>0.62703539823008847</v>
      </c>
      <c r="P38" s="57">
        <f t="shared" si="4"/>
        <v>141.71</v>
      </c>
      <c r="Q38" s="18">
        <f t="shared" si="5"/>
        <v>0.66933753013459496</v>
      </c>
      <c r="R38" s="64">
        <f t="shared" si="6"/>
        <v>151.27028181041845</v>
      </c>
      <c r="S38" s="105"/>
      <c r="T38" s="107">
        <f t="shared" si="7"/>
        <v>0.66933753013459496</v>
      </c>
      <c r="U38" s="107" t="s">
        <v>61</v>
      </c>
      <c r="V38" s="108" t="str">
        <f t="shared" si="8"/>
        <v>2015 VBT FNS RR 80 ALB</v>
      </c>
    </row>
    <row r="39" spans="1:22" ht="18" customHeight="1" x14ac:dyDescent="0.25">
      <c r="A39" s="17" t="s">
        <v>19</v>
      </c>
      <c r="B39" s="54" t="s">
        <v>33</v>
      </c>
      <c r="C39" s="49" t="s">
        <v>76</v>
      </c>
      <c r="D39" s="125">
        <v>445</v>
      </c>
      <c r="E39" s="126">
        <v>350</v>
      </c>
      <c r="F39" s="252">
        <f t="shared" si="0"/>
        <v>0.7865168539325843</v>
      </c>
      <c r="G39" s="127">
        <v>0.66</v>
      </c>
      <c r="H39" s="14" t="s">
        <v>45</v>
      </c>
      <c r="I39" s="46">
        <f t="shared" si="1"/>
        <v>0.7865168539325843</v>
      </c>
      <c r="J39" s="14" t="s">
        <v>46</v>
      </c>
      <c r="K39" s="47">
        <f t="shared" si="2"/>
        <v>0.33999999999999997</v>
      </c>
      <c r="L39" s="14" t="s">
        <v>45</v>
      </c>
      <c r="M39" s="248">
        <v>0.5</v>
      </c>
      <c r="N39" s="14" t="s">
        <v>47</v>
      </c>
      <c r="O39" s="102">
        <f t="shared" si="3"/>
        <v>0.68910112359550557</v>
      </c>
      <c r="P39" s="57">
        <f t="shared" si="4"/>
        <v>306.64999999999998</v>
      </c>
      <c r="Q39" s="18">
        <f t="shared" si="5"/>
        <v>0.73559043936326396</v>
      </c>
      <c r="R39" s="64">
        <f t="shared" si="6"/>
        <v>327.33774551665249</v>
      </c>
      <c r="S39" s="105"/>
      <c r="T39" s="107">
        <f t="shared" si="7"/>
        <v>0.73559043936326396</v>
      </c>
      <c r="U39" s="107" t="s">
        <v>61</v>
      </c>
      <c r="V39" s="108" t="str">
        <f t="shared" si="8"/>
        <v>2015 VBT FNS RR 90 ALB</v>
      </c>
    </row>
    <row r="40" spans="1:22" ht="18" customHeight="1" x14ac:dyDescent="0.25">
      <c r="A40" s="17" t="s">
        <v>20</v>
      </c>
      <c r="B40" s="54" t="s">
        <v>116</v>
      </c>
      <c r="C40" s="49" t="s">
        <v>77</v>
      </c>
      <c r="D40" s="125">
        <v>545</v>
      </c>
      <c r="E40" s="126">
        <v>450</v>
      </c>
      <c r="F40" s="252">
        <f t="shared" si="0"/>
        <v>0.82568807339449546</v>
      </c>
      <c r="G40" s="127">
        <v>0.75</v>
      </c>
      <c r="H40" s="14" t="s">
        <v>45</v>
      </c>
      <c r="I40" s="46">
        <f t="shared" si="1"/>
        <v>0.82568807339449546</v>
      </c>
      <c r="J40" s="14" t="s">
        <v>46</v>
      </c>
      <c r="K40" s="47">
        <f t="shared" si="2"/>
        <v>0.25</v>
      </c>
      <c r="L40" s="14" t="s">
        <v>45</v>
      </c>
      <c r="M40" s="248">
        <v>0.5</v>
      </c>
      <c r="N40" s="14" t="s">
        <v>47</v>
      </c>
      <c r="O40" s="102">
        <f t="shared" si="3"/>
        <v>0.74426605504587162</v>
      </c>
      <c r="P40" s="57">
        <f t="shared" si="4"/>
        <v>405.62500000000006</v>
      </c>
      <c r="Q40" s="18">
        <f t="shared" si="5"/>
        <v>0.79447700154341561</v>
      </c>
      <c r="R40" s="64">
        <f t="shared" si="6"/>
        <v>432.98996584116151</v>
      </c>
      <c r="S40" s="105"/>
      <c r="T40" s="107">
        <f t="shared" si="7"/>
        <v>0.79447700154341561</v>
      </c>
      <c r="U40" s="107" t="s">
        <v>61</v>
      </c>
      <c r="V40" s="108" t="str">
        <f t="shared" si="8"/>
        <v>2015 VBT FNS RR 110 ALB</v>
      </c>
    </row>
    <row r="41" spans="1:22" ht="18" customHeight="1" x14ac:dyDescent="0.25">
      <c r="A41" s="17" t="s">
        <v>21</v>
      </c>
      <c r="B41" s="54" t="s">
        <v>34</v>
      </c>
      <c r="C41" s="76" t="s">
        <v>78</v>
      </c>
      <c r="D41" s="125">
        <v>733</v>
      </c>
      <c r="E41" s="126">
        <v>550</v>
      </c>
      <c r="F41" s="252">
        <f t="shared" si="0"/>
        <v>0.75034106412005452</v>
      </c>
      <c r="G41" s="127">
        <v>0.92</v>
      </c>
      <c r="H41" s="14" t="s">
        <v>45</v>
      </c>
      <c r="I41" s="46">
        <f t="shared" si="1"/>
        <v>0.75034106412005452</v>
      </c>
      <c r="J41" s="14" t="s">
        <v>46</v>
      </c>
      <c r="K41" s="47">
        <f t="shared" si="2"/>
        <v>7.999999999999996E-2</v>
      </c>
      <c r="L41" s="14" t="s">
        <v>45</v>
      </c>
      <c r="M41" s="248">
        <v>0.5</v>
      </c>
      <c r="N41" s="14" t="s">
        <v>47</v>
      </c>
      <c r="O41" s="102">
        <f t="shared" si="3"/>
        <v>0.73031377899045014</v>
      </c>
      <c r="P41" s="57">
        <f t="shared" si="4"/>
        <v>535.31999999999994</v>
      </c>
      <c r="Q41" s="18">
        <f t="shared" si="5"/>
        <v>0.77958345323489564</v>
      </c>
      <c r="R41" s="64">
        <f t="shared" si="6"/>
        <v>571.43467122117852</v>
      </c>
      <c r="S41" s="105"/>
      <c r="T41" s="107">
        <f t="shared" si="7"/>
        <v>0.77958345323489564</v>
      </c>
      <c r="U41" s="107" t="s">
        <v>61</v>
      </c>
      <c r="V41" s="108" t="str">
        <f t="shared" si="8"/>
        <v>2015 VBT FSM RR 75 ALB</v>
      </c>
    </row>
    <row r="42" spans="1:22" ht="18" customHeight="1" x14ac:dyDescent="0.25">
      <c r="A42" s="17" t="s">
        <v>22</v>
      </c>
      <c r="B42" s="54" t="s">
        <v>117</v>
      </c>
      <c r="C42" s="49" t="s">
        <v>79</v>
      </c>
      <c r="D42" s="125">
        <v>756</v>
      </c>
      <c r="E42" s="126">
        <v>650</v>
      </c>
      <c r="F42" s="252">
        <f t="shared" si="0"/>
        <v>0.85978835978835977</v>
      </c>
      <c r="G42" s="127">
        <v>0.98</v>
      </c>
      <c r="H42" s="14" t="s">
        <v>45</v>
      </c>
      <c r="I42" s="46">
        <f t="shared" si="1"/>
        <v>0.85978835978835977</v>
      </c>
      <c r="J42" s="14" t="s">
        <v>46</v>
      </c>
      <c r="K42" s="47">
        <f t="shared" si="2"/>
        <v>2.0000000000000018E-2</v>
      </c>
      <c r="L42" s="14" t="s">
        <v>45</v>
      </c>
      <c r="M42" s="248">
        <v>0.5</v>
      </c>
      <c r="N42" s="14" t="s">
        <v>47</v>
      </c>
      <c r="O42" s="102">
        <f t="shared" si="3"/>
        <v>0.85259259259259257</v>
      </c>
      <c r="P42" s="57">
        <f t="shared" si="4"/>
        <v>644.55999999999995</v>
      </c>
      <c r="Q42" s="18">
        <f t="shared" si="5"/>
        <v>0.91011164879653361</v>
      </c>
      <c r="R42" s="64">
        <f t="shared" si="6"/>
        <v>688.04440649017943</v>
      </c>
      <c r="S42" s="105"/>
      <c r="T42" s="107">
        <f t="shared" si="7"/>
        <v>0.91011164879653361</v>
      </c>
      <c r="U42" s="107" t="s">
        <v>61</v>
      </c>
      <c r="V42" s="108" t="str">
        <f t="shared" si="8"/>
        <v>2015 VBT FSM RR 125 ALB</v>
      </c>
    </row>
    <row r="43" spans="1:22" s="11" customFormat="1" ht="30" x14ac:dyDescent="0.25">
      <c r="A43" s="19" t="s">
        <v>3</v>
      </c>
      <c r="B43" s="66" t="s">
        <v>38</v>
      </c>
      <c r="C43" s="50"/>
      <c r="D43" s="20">
        <f>SUM(D31:D42)</f>
        <v>5904</v>
      </c>
      <c r="E43" s="114">
        <f>SUM(E31:E42)</f>
        <v>4775</v>
      </c>
      <c r="F43" s="255">
        <f t="shared" si="0"/>
        <v>0.80877371273712739</v>
      </c>
      <c r="G43" s="136">
        <v>1</v>
      </c>
      <c r="H43" s="38"/>
      <c r="I43" s="39"/>
      <c r="J43" s="39"/>
      <c r="K43" s="40"/>
      <c r="L43" s="40"/>
      <c r="M43" s="39"/>
      <c r="N43" s="39"/>
      <c r="O43" s="61"/>
      <c r="P43" s="58">
        <f>SUM(P31:P42)</f>
        <v>4473.2199999999993</v>
      </c>
      <c r="Q43" s="21"/>
      <c r="R43" s="115">
        <f>SUM(R31:R42)</f>
        <v>4775</v>
      </c>
      <c r="S43" s="106"/>
      <c r="T43" s="62"/>
      <c r="U43" s="62"/>
      <c r="V43" s="65"/>
    </row>
    <row r="44" spans="1:22" x14ac:dyDescent="0.25">
      <c r="A44" s="22"/>
      <c r="B44" s="23"/>
      <c r="C44" s="23"/>
      <c r="D44" s="23"/>
      <c r="E44" s="24"/>
      <c r="F44" s="25"/>
      <c r="G44" s="25"/>
      <c r="H44" s="25"/>
      <c r="I44" s="25"/>
      <c r="J44" s="25"/>
      <c r="K44" s="25"/>
      <c r="L44" s="25"/>
      <c r="M44" s="25"/>
      <c r="N44" s="25"/>
      <c r="O44" s="25"/>
      <c r="P44" s="24"/>
      <c r="Q44" s="25"/>
      <c r="R44" s="24"/>
      <c r="S44" s="24"/>
      <c r="T44" s="24"/>
      <c r="U44" s="24"/>
      <c r="V44" s="26"/>
    </row>
    <row r="45" spans="1:22" x14ac:dyDescent="0.25">
      <c r="A45" s="27"/>
      <c r="B45" s="28"/>
      <c r="C45" s="29"/>
      <c r="D45" s="28"/>
      <c r="E45" s="30"/>
      <c r="F45" s="31"/>
      <c r="G45" s="31"/>
      <c r="H45" s="31"/>
      <c r="I45" s="31"/>
      <c r="J45" s="31"/>
      <c r="K45" s="31"/>
      <c r="L45" s="31"/>
      <c r="M45" s="31"/>
      <c r="N45" s="31"/>
      <c r="O45" s="29" t="str">
        <f>"Normalization Ratio (NR) = Actual Aggregate Claim Amount / CW Expected Aggregate Claim Amount = "&amp;E43&amp;" / "&amp;ROUND(P43,0)&amp;":"</f>
        <v>Normalization Ratio (NR) = Actual Aggregate Claim Amount / CW Expected Aggregate Claim Amount = 4775 / 4473:</v>
      </c>
      <c r="P45" s="32">
        <f>E43/P43</f>
        <v>1.0674637062339882</v>
      </c>
      <c r="Q45" s="33"/>
      <c r="R45" s="30"/>
      <c r="S45" s="30"/>
      <c r="T45" s="30"/>
      <c r="U45" s="30"/>
      <c r="V45" s="34"/>
    </row>
    <row r="46" spans="1:22" x14ac:dyDescent="0.25">
      <c r="O46" s="2"/>
    </row>
  </sheetData>
  <printOptions horizontalCentered="1"/>
  <pageMargins left="0" right="0" top="0.5" bottom="0" header="0.3" footer="0.3"/>
  <pageSetup scale="6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4"/>
  <sheetViews>
    <sheetView showGridLines="0" zoomScaleNormal="100" workbookViewId="0">
      <selection activeCell="A2" sqref="A2"/>
    </sheetView>
  </sheetViews>
  <sheetFormatPr defaultColWidth="9.140625" defaultRowHeight="15.75" x14ac:dyDescent="0.25"/>
  <cols>
    <col min="1" max="1" width="18.42578125" style="101" customWidth="1"/>
    <col min="2" max="2" width="1" style="101" customWidth="1"/>
    <col min="3" max="3" width="49.7109375" style="101" customWidth="1"/>
    <col min="4" max="4" width="1.7109375" style="101" customWidth="1"/>
    <col min="5" max="5" width="49.7109375" style="101" customWidth="1"/>
    <col min="6" max="6" width="9.140625" style="13" customWidth="1"/>
    <col min="7" max="16384" width="9.140625" style="13"/>
  </cols>
  <sheetData>
    <row r="1" spans="1:5" x14ac:dyDescent="0.25">
      <c r="A1" s="137" t="s">
        <v>49</v>
      </c>
      <c r="B1" s="137"/>
      <c r="C1" s="100"/>
      <c r="D1" s="100"/>
      <c r="E1" s="264">
        <f>'Relativistic Method - Example 1'!$K$1</f>
        <v>43651</v>
      </c>
    </row>
    <row r="3" spans="1:5" x14ac:dyDescent="0.25">
      <c r="A3" s="139"/>
      <c r="B3" s="138"/>
      <c r="C3" s="144" t="s">
        <v>120</v>
      </c>
      <c r="D3" s="149"/>
      <c r="E3" s="146" t="s">
        <v>121</v>
      </c>
    </row>
    <row r="4" spans="1:5" x14ac:dyDescent="0.25">
      <c r="A4" s="140"/>
      <c r="B4" s="142"/>
      <c r="D4" s="150"/>
      <c r="E4" s="147"/>
    </row>
    <row r="5" spans="1:5" ht="47.25" x14ac:dyDescent="0.25">
      <c r="A5" s="140" t="s">
        <v>82</v>
      </c>
      <c r="B5" s="142"/>
      <c r="C5" s="101" t="s">
        <v>50</v>
      </c>
      <c r="D5" s="150"/>
      <c r="E5" s="147" t="s">
        <v>51</v>
      </c>
    </row>
    <row r="6" spans="1:5" x14ac:dyDescent="0.25">
      <c r="A6" s="141"/>
      <c r="B6" s="143"/>
      <c r="C6" s="145"/>
      <c r="D6" s="151"/>
      <c r="E6" s="148"/>
    </row>
    <row r="7" spans="1:5" ht="78.75" x14ac:dyDescent="0.25">
      <c r="A7" s="140" t="s">
        <v>83</v>
      </c>
      <c r="B7" s="142"/>
      <c r="C7" s="101" t="s">
        <v>118</v>
      </c>
      <c r="D7" s="150"/>
      <c r="E7" s="147" t="s">
        <v>119</v>
      </c>
    </row>
    <row r="8" spans="1:5" x14ac:dyDescent="0.25">
      <c r="A8" s="141"/>
      <c r="B8" s="143"/>
      <c r="C8" s="145"/>
      <c r="D8" s="151"/>
      <c r="E8" s="148"/>
    </row>
    <row r="9" spans="1:5" ht="127.5" customHeight="1" x14ac:dyDescent="0.25">
      <c r="A9" s="140" t="s">
        <v>86</v>
      </c>
      <c r="B9" s="142"/>
      <c r="C9" s="101" t="s">
        <v>220</v>
      </c>
      <c r="D9" s="150"/>
      <c r="E9" s="147" t="s">
        <v>122</v>
      </c>
    </row>
    <row r="10" spans="1:5" x14ac:dyDescent="0.25">
      <c r="A10" s="141"/>
      <c r="B10" s="143"/>
      <c r="C10" s="145"/>
      <c r="D10" s="151"/>
      <c r="E10" s="148"/>
    </row>
    <row r="11" spans="1:5" ht="31.5" x14ac:dyDescent="0.25">
      <c r="A11" s="140" t="s">
        <v>84</v>
      </c>
      <c r="B11" s="142"/>
      <c r="C11" s="270" t="s">
        <v>87</v>
      </c>
      <c r="D11" s="270"/>
      <c r="E11" s="271"/>
    </row>
    <row r="12" spans="1:5" x14ac:dyDescent="0.25">
      <c r="A12" s="141"/>
      <c r="B12" s="143"/>
      <c r="C12" s="272"/>
      <c r="D12" s="272"/>
      <c r="E12" s="273"/>
    </row>
    <row r="13" spans="1:5" ht="31.5" x14ac:dyDescent="0.25">
      <c r="A13" s="140" t="s">
        <v>85</v>
      </c>
      <c r="B13" s="142"/>
      <c r="C13" s="268" t="s">
        <v>88</v>
      </c>
      <c r="D13" s="268"/>
      <c r="E13" s="269"/>
    </row>
    <row r="14" spans="1:5" x14ac:dyDescent="0.25">
      <c r="A14" s="141"/>
      <c r="B14" s="143"/>
      <c r="C14" s="272"/>
      <c r="D14" s="272"/>
      <c r="E14" s="273"/>
    </row>
  </sheetData>
  <mergeCells count="4">
    <mergeCell ref="C13:E13"/>
    <mergeCell ref="C11:E11"/>
    <mergeCell ref="C12:E12"/>
    <mergeCell ref="C14:E14"/>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DISCLAIMER</vt:lpstr>
      <vt:lpstr>Relativistic Method - Example 1</vt:lpstr>
      <vt:lpstr>Relativistic Method - Example 2</vt:lpstr>
      <vt:lpstr>Relativistic Method - Example 3</vt:lpstr>
      <vt:lpstr>Relativistic Method - Example 4</vt:lpstr>
      <vt:lpstr>Weighting Method - Example 5</vt:lpstr>
      <vt:lpstr>Weighting Method - Example 6</vt:lpstr>
      <vt:lpstr>Weighting Method - Example  7</vt:lpstr>
      <vt:lpstr>Comparisons</vt:lpstr>
    </vt:vector>
  </TitlesOfParts>
  <Company>State of California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Hemphill, Rachel</dc:creator>
  <cp:lastModifiedBy>Thomas, Lia C</cp:lastModifiedBy>
  <cp:lastPrinted>2019-07-24T17:58:52Z</cp:lastPrinted>
  <dcterms:created xsi:type="dcterms:W3CDTF">2018-11-20T14:57:23Z</dcterms:created>
  <dcterms:modified xsi:type="dcterms:W3CDTF">2019-08-12T19:30:43Z</dcterms:modified>
</cp:coreProperties>
</file>